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8280" activeTab="1"/>
  </bookViews>
  <sheets>
    <sheet name="CPL" sheetId="1" r:id="rId1"/>
    <sheet name="CPL(2)" sheetId="2" r:id="rId2"/>
    <sheet name="CBS" sheetId="3" r:id="rId3"/>
    <sheet name="CCIE" sheetId="4" r:id="rId4"/>
    <sheet name="CCF" sheetId="5" r:id="rId5"/>
  </sheets>
  <definedNames>
    <definedName name="_xlnm.Print_Area" localSheetId="2">'CBS'!$A$1:$E$56</definedName>
    <definedName name="_xlnm.Print_Area" localSheetId="1">'CPL(2)'!$A$1:$I$60</definedName>
  </definedNames>
  <calcPr fullCalcOnLoad="1" fullPrecision="0"/>
</workbook>
</file>

<file path=xl/sharedStrings.xml><?xml version="1.0" encoding="utf-8"?>
<sst xmlns="http://schemas.openxmlformats.org/spreadsheetml/2006/main" count="251" uniqueCount="173">
  <si>
    <t>CONDENSED CONSOLIDATED INCOME STATEMENTS</t>
  </si>
  <si>
    <t>INDIVIDUAL QUARTER</t>
  </si>
  <si>
    <t>CUMULATIVE QUARTER</t>
  </si>
  <si>
    <t>CURRENT YEAR</t>
  </si>
  <si>
    <t>PRECEDING YEAR</t>
  </si>
  <si>
    <t>CORRESPONDING</t>
  </si>
  <si>
    <t>QUARTER</t>
  </si>
  <si>
    <t>PERIOD</t>
  </si>
  <si>
    <t>RM'000</t>
  </si>
  <si>
    <t>Revenue</t>
  </si>
  <si>
    <t>share (sen)</t>
  </si>
  <si>
    <t>AS AT PRECEDING FINANCIAL YEAR</t>
  </si>
  <si>
    <t>END</t>
  </si>
  <si>
    <t>Gross interest income</t>
  </si>
  <si>
    <t>Gross interest expense</t>
  </si>
  <si>
    <t>Taxation</t>
  </si>
  <si>
    <t>Minority Interest</t>
  </si>
  <si>
    <t>- basic (sen)</t>
  </si>
  <si>
    <t>- diluted (sen)</t>
  </si>
  <si>
    <t>Dividend per share (sen)</t>
  </si>
  <si>
    <t xml:space="preserve">AS AT PRECEDING FINANCIAL YEAR </t>
  </si>
  <si>
    <t>CONDENSED CONSOLIDATED BALANCE SHEET</t>
  </si>
  <si>
    <t>As at</t>
  </si>
  <si>
    <t>Property, plant and equipment</t>
  </si>
  <si>
    <t>Current Assets</t>
  </si>
  <si>
    <t>Inventories</t>
  </si>
  <si>
    <t>Current Liabilities</t>
  </si>
  <si>
    <t>Share capital</t>
  </si>
  <si>
    <t>Share premium</t>
  </si>
  <si>
    <t>Merger deficit</t>
  </si>
  <si>
    <t>Minority interests</t>
  </si>
  <si>
    <t>CONDENSED CONSOLIDATED CASH FLOW STATEMENTS</t>
  </si>
  <si>
    <t>Non-cash items</t>
  </si>
  <si>
    <t>Non-operating items</t>
  </si>
  <si>
    <t>Changes in working capital</t>
  </si>
  <si>
    <t>Tax paid</t>
  </si>
  <si>
    <t>Interest paid</t>
  </si>
  <si>
    <t>Interest received</t>
  </si>
  <si>
    <t xml:space="preserve">CONDENSED CONSOLIDATED STATEMENTS OF CHANGES IN EQUITY </t>
  </si>
  <si>
    <t>Share Capital</t>
  </si>
  <si>
    <t>Total</t>
  </si>
  <si>
    <t>Accumulated loss</t>
  </si>
  <si>
    <t>Warrants</t>
  </si>
  <si>
    <t>Short term borrowings</t>
  </si>
  <si>
    <t>N/A</t>
  </si>
  <si>
    <t>Capital reserve</t>
  </si>
  <si>
    <t>Accumulated losses</t>
  </si>
  <si>
    <t xml:space="preserve">QUARTER </t>
  </si>
  <si>
    <t xml:space="preserve">TO DATE </t>
  </si>
  <si>
    <t>Cash Flow from Operating Activities</t>
  </si>
  <si>
    <t>Adjustment for :-</t>
  </si>
  <si>
    <t>Repayment of borrowings</t>
  </si>
  <si>
    <t>Repayment of liability portion of ICULS</t>
  </si>
  <si>
    <t>DATAPREP HOLDINGS BHD  (Company No. : 183059-H)</t>
  </si>
  <si>
    <t>AS AT END OF CURRENT QUARTER</t>
  </si>
  <si>
    <t xml:space="preserve">Deposits, Cash and Bank Balances </t>
  </si>
  <si>
    <t>Cash and cash equivalents</t>
  </si>
  <si>
    <t>Drawdown of borrowings</t>
  </si>
  <si>
    <t>SUMMARY OF KEY FINANCIAL INFORMATION</t>
  </si>
  <si>
    <t>ADDITIONAL INFORMATION</t>
  </si>
  <si>
    <t>Trade receivables</t>
  </si>
  <si>
    <t>Other payables</t>
  </si>
  <si>
    <t>Trade payables</t>
  </si>
  <si>
    <t>Total equity</t>
  </si>
  <si>
    <t>ASSETS</t>
  </si>
  <si>
    <t>Non-current assets</t>
  </si>
  <si>
    <t>Intangible assets</t>
  </si>
  <si>
    <t>Total assets</t>
  </si>
  <si>
    <t>EQUITY AND LIABILITIES</t>
  </si>
  <si>
    <t>Non-current liabilities</t>
  </si>
  <si>
    <t>Total current liabilities</t>
  </si>
  <si>
    <t>Total liabilities</t>
  </si>
  <si>
    <t>Total equity and liabilities</t>
  </si>
  <si>
    <t>Audited</t>
  </si>
  <si>
    <t xml:space="preserve">Net assets per share </t>
  </si>
  <si>
    <t>attributable to ordinary equity</t>
  </si>
  <si>
    <t>to ordinary equity holders</t>
  </si>
  <si>
    <t>per share (sen)</t>
  </si>
  <si>
    <t xml:space="preserve">Proposed/Declared Dividend </t>
  </si>
  <si>
    <t>Other receivables</t>
  </si>
  <si>
    <t>Cash flow from Investing Activites</t>
  </si>
  <si>
    <t>Cash flow from Financing Activities</t>
  </si>
  <si>
    <t xml:space="preserve">Attributed to : </t>
  </si>
  <si>
    <t>Net assets per share (RM)</t>
  </si>
  <si>
    <t>holders of the Company (RM)</t>
  </si>
  <si>
    <t>Equity holders of the Company</t>
  </si>
  <si>
    <t>Deposits, cash and bank balances</t>
  </si>
  <si>
    <t>Equity attributable to equity holders of the Company</t>
  </si>
  <si>
    <t>Cash and bank balances</t>
  </si>
  <si>
    <t>of the Company</t>
  </si>
  <si>
    <t>Deferred tax assets</t>
  </si>
  <si>
    <t xml:space="preserve">Irredeemable Convertible Unsecured Loan </t>
  </si>
  <si>
    <t>Long term borrowings</t>
  </si>
  <si>
    <t>Less: Bank overdraft</t>
  </si>
  <si>
    <t>Finance costs</t>
  </si>
  <si>
    <t>Payment of hire purchase liabilities</t>
  </si>
  <si>
    <t>Unaudited</t>
  </si>
  <si>
    <t>31.03.2007</t>
  </si>
  <si>
    <t>ICULS - Equity  Component</t>
  </si>
  <si>
    <t>Tax recoverable</t>
  </si>
  <si>
    <t>Cash and cash equivalents at beginning of the year</t>
  </si>
  <si>
    <t>At 1 April 2007</t>
  </si>
  <si>
    <t>At 1 April 2006</t>
  </si>
  <si>
    <t>Cash and cash equivalents at end of the period</t>
  </si>
  <si>
    <t>Profit for the period</t>
  </si>
  <si>
    <t>Net cash used in investing activities</t>
  </si>
  <si>
    <t xml:space="preserve">Profit attributable </t>
  </si>
  <si>
    <t>Disposal of a subsidiary to a minority</t>
  </si>
  <si>
    <t xml:space="preserve">    shareholder</t>
  </si>
  <si>
    <t>Par value reduction</t>
  </si>
  <si>
    <t>Share premium reduction</t>
  </si>
  <si>
    <t>Issue of new ordinary shares pursuant to</t>
  </si>
  <si>
    <t xml:space="preserve">    the exercise of ESOS</t>
  </si>
  <si>
    <t xml:space="preserve">    the conversion of ICULS at RM0.38 each</t>
  </si>
  <si>
    <t>Proceeds from disposal of shares in a subsidiary</t>
  </si>
  <si>
    <t xml:space="preserve">Cash and cash equivalents at end of the financial period comprise the following: </t>
  </si>
  <si>
    <t xml:space="preserve">    the Rights Issue of Shares</t>
  </si>
  <si>
    <t>Proceeds from the issuance of ordinary shares</t>
  </si>
  <si>
    <t>Expenses incurred in connection with issue</t>
  </si>
  <si>
    <t xml:space="preserve">    of shares</t>
  </si>
  <si>
    <t>Tax refund</t>
  </si>
  <si>
    <t>Proceeds from disposal of plant and equipment</t>
  </si>
  <si>
    <t>Dividends paid to minority shareholders of a subsidiary</t>
  </si>
  <si>
    <t>Dividends paid to minority shareholder of a</t>
  </si>
  <si>
    <t xml:space="preserve">    subsidiary</t>
  </si>
  <si>
    <t>Net increase/(decrease) in cash and cash equivalents</t>
  </si>
  <si>
    <t>Profit / (Loss) before tax</t>
  </si>
  <si>
    <t>Profit / (Loss) for the period</t>
  </si>
  <si>
    <t xml:space="preserve">Basic earnings / (loss) per </t>
  </si>
  <si>
    <t>Acquisition of plant and equipment and intangible assets</t>
  </si>
  <si>
    <t>N2</t>
  </si>
  <si>
    <t>Current Quarter</t>
  </si>
  <si>
    <t>Current Year to date</t>
  </si>
  <si>
    <t>31/12/07</t>
  </si>
  <si>
    <t>N1</t>
  </si>
  <si>
    <t>Provision for doubtful debt</t>
  </si>
  <si>
    <t>Provision For Doubtful Debt</t>
  </si>
  <si>
    <t xml:space="preserve">Revenue </t>
  </si>
  <si>
    <t>(Loss) / earnings per share :</t>
  </si>
  <si>
    <t xml:space="preserve">   Stocks ("ICULS") - equity component</t>
  </si>
  <si>
    <t>FOR THE FOURTH QUARTER ENDED 31 MARCH 2008</t>
  </si>
  <si>
    <t>[31/03/2008]</t>
  </si>
  <si>
    <t>[31/03/2007]</t>
  </si>
  <si>
    <t>Profit/ (loss) from operations</t>
  </si>
  <si>
    <t>Profit/(loss) after tax</t>
  </si>
  <si>
    <t>AS AT 31 MARCH 2008</t>
  </si>
  <si>
    <t>31.03.2008</t>
  </si>
  <si>
    <t>Twelve Months Ended</t>
  </si>
  <si>
    <t>Purchase of intangible assets</t>
  </si>
  <si>
    <t>Proceeds from the issuance of ESOS</t>
  </si>
  <si>
    <t>At 31 March 2008</t>
  </si>
  <si>
    <t>At 31 March 2007</t>
  </si>
  <si>
    <t>Dilution arising from additional shares issued</t>
  </si>
  <si>
    <t xml:space="preserve">    by a subsidiary</t>
  </si>
  <si>
    <t>Foreign exchange translation differences</t>
  </si>
  <si>
    <t>Profit/(loss) before tax</t>
  </si>
  <si>
    <t>Issue of ordinary shares of a subsidiary to minority shareholders</t>
  </si>
  <si>
    <t>(Loss) / Profit before tax</t>
  </si>
  <si>
    <t>Cash used in operations</t>
  </si>
  <si>
    <t>Net cash used in operating activities</t>
  </si>
  <si>
    <t>Net cash generated from financing activities</t>
  </si>
  <si>
    <t>31.3.2007</t>
  </si>
  <si>
    <t>Foreign exchange reserve</t>
  </si>
  <si>
    <t>Total Equity</t>
  </si>
  <si>
    <t>Operating profit before working capital changes</t>
  </si>
  <si>
    <t>Loss for the period</t>
  </si>
  <si>
    <t>&lt;-------------------------------Attributable to the equity holders of the Company-----------------------------------------&gt;</t>
  </si>
  <si>
    <t>&lt;------------------------------------------Non-distributable--------------------------------------------&gt;</t>
  </si>
  <si>
    <t>Expiry of unexercised warrants</t>
  </si>
  <si>
    <t xml:space="preserve">Deposits with licensed commercial banks </t>
  </si>
  <si>
    <t>Deposits with licensed investment bank</t>
  </si>
  <si>
    <t>Other Operating Income (N2)</t>
  </si>
  <si>
    <t>Operating Expenses (N1) &amp; (N2)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</si>
</sst>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2"/>
    </font>
    <font>
      <sz val="16"/>
      <name val="Arial"/>
      <family val="2"/>
    </font>
    <font>
      <b/>
      <u val="single"/>
      <sz val="16"/>
      <name val="Arial"/>
      <family val="2"/>
    </font>
    <font>
      <u val="single"/>
      <sz val="16"/>
      <name val="Arial"/>
      <family val="2"/>
    </font>
    <font>
      <sz val="10"/>
      <color indexed="12"/>
      <name val="Arial"/>
      <family val="0"/>
    </font>
    <font>
      <b/>
      <i/>
      <sz val="10"/>
      <name val="Arial"/>
      <family val="2"/>
    </font>
    <font>
      <i/>
      <sz val="10"/>
      <name val="Arial"/>
      <family val="2"/>
    </font>
  </fonts>
  <fills count="2">
    <fill>
      <patternFill/>
    </fill>
    <fill>
      <patternFill patternType="gray125"/>
    </fill>
  </fills>
  <borders count="2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double"/>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181" fontId="0" fillId="0" borderId="0" xfId="0" applyNumberFormat="1" applyAlignment="1">
      <alignment/>
    </xf>
    <xf numFmtId="181" fontId="0" fillId="0" borderId="0" xfId="15" applyNumberFormat="1" applyAlignment="1">
      <alignment/>
    </xf>
    <xf numFmtId="41" fontId="1" fillId="0" borderId="0" xfId="0" applyNumberFormat="1" applyFont="1" applyAlignment="1">
      <alignment/>
    </xf>
    <xf numFmtId="41" fontId="0" fillId="0" borderId="0" xfId="0" applyNumberFormat="1" applyAlignment="1">
      <alignment/>
    </xf>
    <xf numFmtId="41" fontId="0" fillId="0" borderId="0" xfId="0" applyNumberFormat="1" applyAlignment="1">
      <alignment horizontal="center"/>
    </xf>
    <xf numFmtId="41" fontId="0" fillId="0" borderId="0" xfId="0" applyNumberFormat="1" applyAlignment="1">
      <alignment wrapText="1"/>
    </xf>
    <xf numFmtId="41" fontId="1" fillId="0" borderId="0" xfId="0" applyNumberFormat="1" applyFont="1" applyAlignment="1">
      <alignment horizontal="left"/>
    </xf>
    <xf numFmtId="41" fontId="0" fillId="0" borderId="0" xfId="0" applyNumberFormat="1" applyBorder="1" applyAlignment="1">
      <alignment horizontal="center"/>
    </xf>
    <xf numFmtId="41" fontId="0" fillId="0" borderId="1" xfId="0" applyNumberFormat="1" applyBorder="1" applyAlignment="1">
      <alignment/>
    </xf>
    <xf numFmtId="41" fontId="0" fillId="0" borderId="2" xfId="0" applyNumberFormat="1" applyBorder="1" applyAlignment="1">
      <alignment horizontal="center"/>
    </xf>
    <xf numFmtId="41" fontId="0" fillId="0" borderId="3" xfId="0" applyNumberFormat="1" applyBorder="1" applyAlignment="1">
      <alignment/>
    </xf>
    <xf numFmtId="41" fontId="0" fillId="0" borderId="4" xfId="0" applyNumberFormat="1" applyBorder="1" applyAlignment="1">
      <alignment horizontal="center"/>
    </xf>
    <xf numFmtId="41" fontId="0" fillId="0" borderId="5" xfId="0" applyNumberFormat="1" applyBorder="1" applyAlignment="1">
      <alignment horizontal="center"/>
    </xf>
    <xf numFmtId="41" fontId="0" fillId="0" borderId="6" xfId="0" applyNumberFormat="1" applyBorder="1" applyAlignment="1">
      <alignment horizontal="center"/>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horizontal="center"/>
    </xf>
    <xf numFmtId="41" fontId="0" fillId="0" borderId="9" xfId="0" applyNumberFormat="1" applyBorder="1" applyAlignment="1">
      <alignment horizontal="center"/>
    </xf>
    <xf numFmtId="181" fontId="0" fillId="0" borderId="1" xfId="0" applyNumberFormat="1" applyBorder="1" applyAlignment="1">
      <alignment horizontal="center"/>
    </xf>
    <xf numFmtId="41" fontId="0" fillId="0" borderId="4" xfId="16" applyNumberFormat="1" applyBorder="1" applyAlignment="1">
      <alignment horizontal="center"/>
    </xf>
    <xf numFmtId="41" fontId="0" fillId="0" borderId="3" xfId="0" applyNumberFormat="1" applyBorder="1" applyAlignment="1" quotePrefix="1">
      <alignment/>
    </xf>
    <xf numFmtId="41" fontId="0" fillId="0" borderId="4" xfId="0" applyNumberFormat="1" applyBorder="1" applyAlignment="1" quotePrefix="1">
      <alignment horizontal="center"/>
    </xf>
    <xf numFmtId="41" fontId="0" fillId="0" borderId="0" xfId="0" applyNumberFormat="1" applyAlignment="1">
      <alignment horizontal="right"/>
    </xf>
    <xf numFmtId="181" fontId="1" fillId="0" borderId="0" xfId="0" applyNumberFormat="1" applyFont="1" applyAlignment="1">
      <alignment/>
    </xf>
    <xf numFmtId="181" fontId="0" fillId="0" borderId="0" xfId="0" applyNumberFormat="1" applyBorder="1" applyAlignment="1">
      <alignment/>
    </xf>
    <xf numFmtId="181" fontId="1" fillId="0" borderId="0" xfId="0" applyNumberFormat="1" applyFont="1" applyAlignment="1">
      <alignment horizontal="center"/>
    </xf>
    <xf numFmtId="181" fontId="0" fillId="0" borderId="0" xfId="0" applyNumberFormat="1" applyBorder="1" applyAlignment="1">
      <alignment horizontal="center"/>
    </xf>
    <xf numFmtId="181" fontId="0" fillId="0" borderId="10" xfId="0" applyNumberFormat="1" applyBorder="1" applyAlignment="1">
      <alignment/>
    </xf>
    <xf numFmtId="181" fontId="0" fillId="0" borderId="0" xfId="0" applyNumberFormat="1" applyAlignment="1">
      <alignment wrapText="1"/>
    </xf>
    <xf numFmtId="181" fontId="0" fillId="0" borderId="5" xfId="0" applyNumberFormat="1" applyBorder="1" applyAlignment="1">
      <alignment horizontal="center"/>
    </xf>
    <xf numFmtId="181" fontId="0" fillId="0" borderId="9" xfId="0" applyNumberFormat="1" applyBorder="1" applyAlignment="1">
      <alignment horizontal="center"/>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181" fontId="0" fillId="0" borderId="11" xfId="0" applyNumberFormat="1" applyBorder="1" applyAlignment="1">
      <alignment/>
    </xf>
    <xf numFmtId="181" fontId="0" fillId="0" borderId="3" xfId="0" applyNumberFormat="1" applyBorder="1" applyAlignment="1">
      <alignment horizontal="center"/>
    </xf>
    <xf numFmtId="181" fontId="0" fillId="0" borderId="6" xfId="0" applyNumberFormat="1" applyBorder="1" applyAlignment="1">
      <alignment horizontal="center"/>
    </xf>
    <xf numFmtId="181" fontId="0" fillId="0" borderId="6" xfId="0" applyNumberFormat="1" applyBorder="1" applyAlignment="1">
      <alignment/>
    </xf>
    <xf numFmtId="181" fontId="0" fillId="0" borderId="7" xfId="0" applyNumberFormat="1" applyBorder="1" applyAlignment="1">
      <alignment horizontal="center"/>
    </xf>
    <xf numFmtId="181" fontId="0" fillId="0" borderId="12" xfId="0" applyNumberFormat="1" applyBorder="1" applyAlignment="1">
      <alignment horizontal="center"/>
    </xf>
    <xf numFmtId="181" fontId="0" fillId="0" borderId="12" xfId="0" applyNumberFormat="1" applyBorder="1" applyAlignment="1">
      <alignment/>
    </xf>
    <xf numFmtId="181" fontId="0" fillId="0" borderId="1" xfId="0" applyNumberFormat="1" applyBorder="1" applyAlignment="1">
      <alignment/>
    </xf>
    <xf numFmtId="181" fontId="0" fillId="0" borderId="5" xfId="0" applyNumberFormat="1" applyBorder="1" applyAlignment="1">
      <alignment/>
    </xf>
    <xf numFmtId="181" fontId="0" fillId="0" borderId="9" xfId="0" applyNumberFormat="1" applyBorder="1" applyAlignment="1">
      <alignment/>
    </xf>
    <xf numFmtId="181" fontId="0" fillId="0" borderId="0" xfId="0" applyNumberFormat="1" applyAlignment="1">
      <alignment horizontal="center"/>
    </xf>
    <xf numFmtId="181" fontId="0" fillId="0" borderId="0" xfId="21" applyNumberFormat="1" applyAlignment="1">
      <alignment/>
    </xf>
    <xf numFmtId="181" fontId="0" fillId="0" borderId="0" xfId="0" applyNumberFormat="1" applyBorder="1" applyAlignment="1">
      <alignment horizontal="right"/>
    </xf>
    <xf numFmtId="181" fontId="0" fillId="0" borderId="0" xfId="15" applyNumberFormat="1" applyBorder="1" applyAlignment="1">
      <alignment/>
    </xf>
    <xf numFmtId="181" fontId="1" fillId="0" borderId="0" xfId="0" applyNumberFormat="1" applyFont="1" applyBorder="1" applyAlignment="1">
      <alignment horizontal="center"/>
    </xf>
    <xf numFmtId="181" fontId="0" fillId="0" borderId="0" xfId="0" applyNumberFormat="1" applyAlignment="1">
      <alignment horizontal="right"/>
    </xf>
    <xf numFmtId="41" fontId="0" fillId="0" borderId="6" xfId="0" applyNumberFormat="1" applyFill="1" applyBorder="1" applyAlignment="1">
      <alignment/>
    </xf>
    <xf numFmtId="41" fontId="0" fillId="0" borderId="9" xfId="0" applyNumberFormat="1" applyFill="1" applyBorder="1" applyAlignment="1">
      <alignment/>
    </xf>
    <xf numFmtId="41" fontId="0" fillId="0" borderId="6" xfId="15" applyNumberFormat="1" applyFill="1" applyBorder="1" applyAlignment="1" quotePrefix="1">
      <alignment horizontal="right"/>
    </xf>
    <xf numFmtId="41" fontId="0" fillId="0" borderId="6" xfId="0" applyNumberFormat="1" applyFill="1" applyBorder="1" applyAlignment="1" quotePrefix="1">
      <alignment horizontal="right"/>
    </xf>
    <xf numFmtId="41" fontId="0" fillId="0" borderId="5" xfId="0" applyNumberFormat="1" applyFill="1" applyBorder="1" applyAlignment="1">
      <alignment/>
    </xf>
    <xf numFmtId="183" fontId="0" fillId="0" borderId="6" xfId="0" applyNumberFormat="1" applyFill="1" applyBorder="1" applyAlignment="1">
      <alignment horizontal="right"/>
    </xf>
    <xf numFmtId="183" fontId="0" fillId="0" borderId="9" xfId="0" applyNumberFormat="1" applyFill="1" applyBorder="1" applyAlignment="1">
      <alignment horizontal="right"/>
    </xf>
    <xf numFmtId="41" fontId="0" fillId="0" borderId="0" xfId="0" applyNumberFormat="1" applyFill="1" applyAlignment="1">
      <alignment horizontal="right"/>
    </xf>
    <xf numFmtId="181" fontId="0" fillId="0" borderId="9" xfId="0" applyNumberFormat="1" applyFill="1" applyBorder="1" applyAlignment="1">
      <alignment horizontal="center"/>
    </xf>
    <xf numFmtId="181" fontId="0" fillId="0" borderId="12" xfId="0" applyNumberFormat="1" applyFill="1" applyBorder="1" applyAlignment="1">
      <alignment/>
    </xf>
    <xf numFmtId="181" fontId="0" fillId="0" borderId="12" xfId="0" applyNumberFormat="1" applyFill="1" applyBorder="1" applyAlignment="1" quotePrefix="1">
      <alignment horizontal="right"/>
    </xf>
    <xf numFmtId="181" fontId="0" fillId="0" borderId="9" xfId="0" applyNumberFormat="1" applyFill="1" applyBorder="1" applyAlignment="1">
      <alignment/>
    </xf>
    <xf numFmtId="181" fontId="0" fillId="0" borderId="0" xfId="0" applyNumberFormat="1" applyFill="1" applyBorder="1" applyAlignment="1">
      <alignment/>
    </xf>
    <xf numFmtId="181" fontId="1" fillId="0" borderId="0" xfId="0" applyNumberFormat="1" applyFont="1" applyFill="1" applyBorder="1" applyAlignment="1">
      <alignment/>
    </xf>
    <xf numFmtId="181" fontId="1" fillId="0" borderId="0" xfId="0" applyNumberFormat="1" applyFont="1" applyFill="1" applyBorder="1" applyAlignment="1">
      <alignment wrapText="1"/>
    </xf>
    <xf numFmtId="181" fontId="0" fillId="0" borderId="0" xfId="0" applyNumberFormat="1" applyFill="1" applyAlignment="1">
      <alignment/>
    </xf>
    <xf numFmtId="181" fontId="1" fillId="0" borderId="0" xfId="0" applyNumberFormat="1" applyFont="1" applyFill="1" applyAlignment="1">
      <alignment horizontal="center"/>
    </xf>
    <xf numFmtId="181" fontId="1" fillId="0" borderId="0" xfId="0" applyNumberFormat="1" applyFont="1" applyFill="1" applyAlignment="1">
      <alignment/>
    </xf>
    <xf numFmtId="9" fontId="0" fillId="0" borderId="0" xfId="21" applyAlignment="1">
      <alignment/>
    </xf>
    <xf numFmtId="41" fontId="0" fillId="0" borderId="0" xfId="0" applyNumberFormat="1" applyFont="1" applyAlignment="1">
      <alignment/>
    </xf>
    <xf numFmtId="181" fontId="0" fillId="0" borderId="10" xfId="0" applyNumberFormat="1" applyFill="1" applyBorder="1" applyAlignment="1">
      <alignment/>
    </xf>
    <xf numFmtId="181" fontId="1" fillId="0" borderId="13" xfId="0" applyNumberFormat="1" applyFont="1" applyFill="1" applyBorder="1" applyAlignment="1">
      <alignment/>
    </xf>
    <xf numFmtId="181" fontId="1" fillId="0" borderId="14" xfId="0" applyNumberFormat="1" applyFont="1" applyFill="1" applyBorder="1" applyAlignment="1">
      <alignment/>
    </xf>
    <xf numFmtId="41" fontId="0" fillId="0" borderId="0" xfId="0" applyNumberFormat="1" applyAlignment="1">
      <alignment horizontal="left" indent="1"/>
    </xf>
    <xf numFmtId="181" fontId="0" fillId="0" borderId="3" xfId="0" applyNumberFormat="1" applyBorder="1" applyAlignment="1">
      <alignment/>
    </xf>
    <xf numFmtId="181" fontId="0" fillId="0" borderId="1" xfId="0" applyNumberFormat="1" applyFill="1" applyBorder="1" applyAlignment="1">
      <alignment/>
    </xf>
    <xf numFmtId="181" fontId="0" fillId="0" borderId="11" xfId="0" applyNumberFormat="1" applyFill="1" applyBorder="1" applyAlignment="1">
      <alignment/>
    </xf>
    <xf numFmtId="181" fontId="0" fillId="0" borderId="7" xfId="0" applyNumberFormat="1" applyFill="1" applyBorder="1" applyAlignment="1">
      <alignment/>
    </xf>
    <xf numFmtId="181" fontId="0" fillId="0" borderId="5" xfId="0" applyNumberFormat="1" applyFill="1" applyBorder="1" applyAlignment="1">
      <alignment/>
    </xf>
    <xf numFmtId="41" fontId="5" fillId="0" borderId="0" xfId="0" applyNumberFormat="1" applyFont="1" applyAlignment="1">
      <alignment horizontal="left"/>
    </xf>
    <xf numFmtId="41" fontId="5" fillId="0" borderId="0" xfId="0" applyNumberFormat="1" applyFont="1" applyAlignment="1">
      <alignment/>
    </xf>
    <xf numFmtId="41" fontId="6" fillId="0" borderId="0" xfId="0" applyNumberFormat="1" applyFont="1" applyAlignment="1">
      <alignment/>
    </xf>
    <xf numFmtId="181" fontId="5" fillId="0" borderId="0" xfId="0" applyNumberFormat="1" applyFont="1" applyAlignment="1">
      <alignment horizontal="left"/>
    </xf>
    <xf numFmtId="41" fontId="5" fillId="0" borderId="0" xfId="0" applyNumberFormat="1" applyFont="1" applyAlignment="1">
      <alignment horizontal="center"/>
    </xf>
    <xf numFmtId="41" fontId="5" fillId="0" borderId="0" xfId="0" applyNumberFormat="1" applyFont="1" applyAlignment="1">
      <alignment horizontal="center" wrapText="1"/>
    </xf>
    <xf numFmtId="41" fontId="5" fillId="0" borderId="0" xfId="0" applyNumberFormat="1" applyFont="1" applyAlignment="1">
      <alignment wrapText="1"/>
    </xf>
    <xf numFmtId="41" fontId="5" fillId="0" borderId="0" xfId="0" applyNumberFormat="1" applyFont="1" applyFill="1" applyAlignment="1">
      <alignment/>
    </xf>
    <xf numFmtId="9" fontId="5" fillId="0" borderId="0" xfId="21" applyFont="1" applyFill="1" applyAlignment="1">
      <alignment/>
    </xf>
    <xf numFmtId="41" fontId="6" fillId="0" borderId="0" xfId="0" applyNumberFormat="1" applyFont="1" applyFill="1" applyAlignment="1">
      <alignment/>
    </xf>
    <xf numFmtId="41" fontId="6" fillId="0" borderId="0" xfId="0" applyNumberFormat="1" applyFont="1" applyFill="1" applyBorder="1" applyAlignment="1">
      <alignment/>
    </xf>
    <xf numFmtId="41" fontId="5" fillId="0" borderId="0" xfId="0" applyNumberFormat="1" applyFont="1" applyFill="1" applyBorder="1" applyAlignment="1">
      <alignment/>
    </xf>
    <xf numFmtId="41" fontId="6" fillId="0" borderId="0" xfId="15" applyNumberFormat="1" applyFont="1" applyFill="1" applyAlignment="1">
      <alignment/>
    </xf>
    <xf numFmtId="41" fontId="5" fillId="0" borderId="14" xfId="0" applyNumberFormat="1" applyFont="1" applyFill="1" applyBorder="1" applyAlignment="1">
      <alignment/>
    </xf>
    <xf numFmtId="41" fontId="5" fillId="0" borderId="14" xfId="0" applyNumberFormat="1" applyFont="1" applyBorder="1" applyAlignment="1">
      <alignment/>
    </xf>
    <xf numFmtId="41" fontId="8" fillId="0" borderId="0" xfId="0" applyNumberFormat="1" applyFont="1" applyAlignment="1">
      <alignment/>
    </xf>
    <xf numFmtId="41" fontId="7" fillId="0" borderId="0" xfId="0" applyNumberFormat="1" applyFont="1" applyAlignment="1">
      <alignment horizontal="left"/>
    </xf>
    <xf numFmtId="181" fontId="1" fillId="0" borderId="13" xfId="0" applyNumberFormat="1" applyFont="1" applyFill="1" applyBorder="1" applyAlignment="1">
      <alignment wrapText="1"/>
    </xf>
    <xf numFmtId="41" fontId="0" fillId="0" borderId="3" xfId="0" applyNumberFormat="1" applyBorder="1" applyAlignment="1">
      <alignment horizontal="left"/>
    </xf>
    <xf numFmtId="41" fontId="0" fillId="0" borderId="15" xfId="0" applyNumberFormat="1" applyFill="1" applyBorder="1" applyAlignment="1">
      <alignment/>
    </xf>
    <xf numFmtId="181" fontId="0" fillId="0" borderId="0" xfId="0" applyNumberFormat="1" applyBorder="1" applyAlignment="1" quotePrefix="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1" fontId="0" fillId="0" borderId="5" xfId="0" applyNumberFormat="1" applyFill="1" applyBorder="1" applyAlignment="1" quotePrefix="1">
      <alignment horizontal="right"/>
    </xf>
    <xf numFmtId="183" fontId="0" fillId="0" borderId="7" xfId="0" applyNumberFormat="1" applyFill="1" applyBorder="1" applyAlignment="1">
      <alignment horizontal="right"/>
    </xf>
    <xf numFmtId="181" fontId="0" fillId="0" borderId="6" xfId="0" applyNumberFormat="1" applyFill="1" applyBorder="1" applyAlignment="1">
      <alignment/>
    </xf>
    <xf numFmtId="181" fontId="0" fillId="0" borderId="6" xfId="0" applyNumberFormat="1" applyFill="1" applyBorder="1" applyAlignment="1" quotePrefix="1">
      <alignment horizontal="right"/>
    </xf>
    <xf numFmtId="181" fontId="0" fillId="0" borderId="15" xfId="0" applyNumberFormat="1" applyFill="1" applyBorder="1" applyAlignment="1">
      <alignment/>
    </xf>
    <xf numFmtId="181" fontId="0" fillId="0" borderId="0" xfId="0" applyNumberFormat="1" applyFill="1" applyAlignment="1">
      <alignment horizontal="right"/>
    </xf>
    <xf numFmtId="181" fontId="0" fillId="0" borderId="7" xfId="0" applyNumberFormat="1" applyFill="1" applyBorder="1" applyAlignment="1">
      <alignment horizontal="right"/>
    </xf>
    <xf numFmtId="181" fontId="0" fillId="0" borderId="0" xfId="0" applyNumberFormat="1" applyFont="1" applyFill="1" applyAlignment="1">
      <alignment/>
    </xf>
    <xf numFmtId="181" fontId="0" fillId="0" borderId="13" xfId="0" applyNumberFormat="1" applyFont="1" applyFill="1" applyBorder="1" applyAlignment="1">
      <alignment/>
    </xf>
    <xf numFmtId="181" fontId="0" fillId="0" borderId="16" xfId="0" applyNumberFormat="1" applyFont="1" applyFill="1" applyBorder="1" applyAlignment="1">
      <alignment/>
    </xf>
    <xf numFmtId="181" fontId="0" fillId="0" borderId="0" xfId="0" applyNumberFormat="1" applyFont="1" applyFill="1" applyBorder="1" applyAlignment="1">
      <alignment/>
    </xf>
    <xf numFmtId="181" fontId="0" fillId="0" borderId="0" xfId="0" applyNumberFormat="1" applyFont="1" applyFill="1" applyAlignment="1">
      <alignment wrapText="1"/>
    </xf>
    <xf numFmtId="181" fontId="0" fillId="0" borderId="10" xfId="0" applyNumberFormat="1" applyFont="1" applyFill="1" applyBorder="1" applyAlignment="1">
      <alignment/>
    </xf>
    <xf numFmtId="181" fontId="0" fillId="0" borderId="0" xfId="15" applyNumberFormat="1" applyFill="1" applyAlignment="1">
      <alignment/>
    </xf>
    <xf numFmtId="171" fontId="0" fillId="0" borderId="17" xfId="15" applyFill="1" applyBorder="1" applyAlignment="1">
      <alignment/>
    </xf>
    <xf numFmtId="0" fontId="0" fillId="0" borderId="0" xfId="0" applyNumberFormat="1" applyAlignment="1">
      <alignment horizontal="left" wrapText="1" indent="1"/>
    </xf>
    <xf numFmtId="0" fontId="0" fillId="0" borderId="0" xfId="0" applyNumberFormat="1" applyAlignment="1">
      <alignment horizontal="left" indent="1"/>
    </xf>
    <xf numFmtId="0" fontId="0" fillId="0" borderId="0" xfId="0" applyNumberFormat="1" applyFont="1" applyAlignment="1">
      <alignment horizontal="left" indent="1"/>
    </xf>
    <xf numFmtId="0" fontId="1" fillId="0" borderId="0" xfId="0" applyNumberFormat="1" applyFont="1" applyAlignment="1">
      <alignment/>
    </xf>
    <xf numFmtId="41" fontId="0" fillId="0" borderId="0" xfId="0" applyNumberFormat="1" applyFill="1" applyAlignment="1">
      <alignment/>
    </xf>
    <xf numFmtId="41" fontId="0" fillId="0" borderId="5" xfId="0" applyNumberFormat="1" applyFill="1" applyBorder="1" applyAlignment="1">
      <alignment horizontal="center"/>
    </xf>
    <xf numFmtId="181" fontId="0" fillId="0" borderId="5" xfId="0" applyNumberFormat="1" applyFill="1" applyBorder="1" applyAlignment="1">
      <alignment horizontal="center"/>
    </xf>
    <xf numFmtId="41" fontId="0" fillId="0" borderId="6" xfId="0" applyNumberFormat="1" applyFill="1" applyBorder="1" applyAlignment="1">
      <alignment horizontal="center"/>
    </xf>
    <xf numFmtId="181" fontId="0" fillId="0" borderId="6" xfId="0" applyNumberFormat="1" applyFill="1" applyBorder="1" applyAlignment="1">
      <alignment horizontal="center"/>
    </xf>
    <xf numFmtId="41" fontId="0" fillId="0" borderId="9" xfId="0" applyNumberFormat="1" applyFill="1" applyBorder="1" applyAlignment="1">
      <alignment horizontal="center"/>
    </xf>
    <xf numFmtId="183" fontId="0" fillId="0" borderId="8" xfId="0" applyNumberFormat="1" applyFill="1" applyBorder="1" applyAlignment="1">
      <alignment horizontal="right"/>
    </xf>
    <xf numFmtId="181" fontId="0" fillId="0" borderId="0" xfId="0" applyNumberFormat="1" applyFill="1" applyAlignment="1">
      <alignment horizontal="center"/>
    </xf>
    <xf numFmtId="181" fontId="0" fillId="0" borderId="0" xfId="0" applyNumberFormat="1" applyFill="1" applyBorder="1" applyAlignment="1" quotePrefix="1">
      <alignment horizontal="right"/>
    </xf>
    <xf numFmtId="181" fontId="0" fillId="0" borderId="0" xfId="0" applyNumberFormat="1" applyFill="1" applyBorder="1" applyAlignment="1">
      <alignment horizontal="center"/>
    </xf>
    <xf numFmtId="181" fontId="0" fillId="0" borderId="0" xfId="0" applyNumberFormat="1" applyFill="1" applyBorder="1" applyAlignment="1">
      <alignment horizontal="right"/>
    </xf>
    <xf numFmtId="181" fontId="1" fillId="0" borderId="0" xfId="0" applyNumberFormat="1" applyFont="1" applyFill="1" applyBorder="1" applyAlignment="1">
      <alignment horizontal="center"/>
    </xf>
    <xf numFmtId="41" fontId="1" fillId="0" borderId="0" xfId="0" applyNumberFormat="1" applyFont="1" applyFill="1" applyAlignment="1">
      <alignment horizontal="center"/>
    </xf>
    <xf numFmtId="41" fontId="0" fillId="0" borderId="0" xfId="0" applyNumberFormat="1" applyFont="1" applyFill="1" applyAlignment="1">
      <alignment/>
    </xf>
    <xf numFmtId="41" fontId="0" fillId="0" borderId="13" xfId="0" applyNumberFormat="1" applyFont="1" applyFill="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181" fontId="0" fillId="0" borderId="18" xfId="0" applyNumberFormat="1" applyFill="1" applyBorder="1" applyAlignment="1">
      <alignment/>
    </xf>
    <xf numFmtId="171" fontId="1" fillId="0" borderId="0" xfId="15" applyFont="1" applyAlignment="1">
      <alignment/>
    </xf>
    <xf numFmtId="171" fontId="0" fillId="0" borderId="0" xfId="15" applyAlignment="1">
      <alignment/>
    </xf>
    <xf numFmtId="181" fontId="0" fillId="0" borderId="6" xfId="0" applyNumberFormat="1" applyFont="1" applyFill="1" applyBorder="1" applyAlignment="1" quotePrefix="1">
      <alignment horizontal="right"/>
    </xf>
    <xf numFmtId="41" fontId="0" fillId="0" borderId="0" xfId="0" applyNumberFormat="1" applyAlignment="1" quotePrefix="1">
      <alignment horizontal="left" wrapText="1"/>
    </xf>
    <xf numFmtId="181" fontId="9" fillId="0" borderId="0" xfId="0" applyNumberFormat="1" applyFont="1" applyFill="1" applyAlignment="1">
      <alignment/>
    </xf>
    <xf numFmtId="181" fontId="0" fillId="0" borderId="12" xfId="0" applyNumberFormat="1" applyBorder="1" applyAlignment="1" quotePrefix="1">
      <alignment horizontal="left"/>
    </xf>
    <xf numFmtId="181" fontId="0" fillId="0" borderId="1" xfId="0" applyNumberFormat="1" applyBorder="1" applyAlignment="1" quotePrefix="1">
      <alignment horizontal="left"/>
    </xf>
    <xf numFmtId="181" fontId="1" fillId="0" borderId="0" xfId="0" applyNumberFormat="1" applyFont="1" applyFill="1" applyAlignment="1">
      <alignment horizontal="right"/>
    </xf>
    <xf numFmtId="41" fontId="1" fillId="0" borderId="0" xfId="0" applyNumberFormat="1" applyFont="1" applyFill="1" applyAlignment="1">
      <alignment horizontal="right"/>
    </xf>
    <xf numFmtId="181" fontId="0" fillId="0" borderId="0" xfId="0" applyNumberFormat="1" applyFont="1" applyFill="1" applyAlignment="1">
      <alignment horizontal="right"/>
    </xf>
    <xf numFmtId="41" fontId="0" fillId="0" borderId="0" xfId="0" applyNumberFormat="1" applyAlignment="1">
      <alignment horizontal="right" wrapText="1"/>
    </xf>
    <xf numFmtId="181" fontId="0" fillId="0" borderId="0" xfId="0" applyNumberFormat="1" applyFont="1" applyFill="1" applyAlignment="1">
      <alignment horizontal="right" wrapText="1"/>
    </xf>
    <xf numFmtId="181" fontId="0" fillId="0" borderId="10" xfId="0" applyNumberFormat="1" applyFont="1" applyFill="1" applyBorder="1" applyAlignment="1">
      <alignment horizontal="right"/>
    </xf>
    <xf numFmtId="181" fontId="1" fillId="0" borderId="0" xfId="0" applyNumberFormat="1" applyFont="1" applyAlignment="1" quotePrefix="1">
      <alignment horizontal="left"/>
    </xf>
    <xf numFmtId="41" fontId="0" fillId="0" borderId="1" xfId="0" applyNumberFormat="1" applyBorder="1" applyAlignment="1" quotePrefix="1">
      <alignment horizontal="left"/>
    </xf>
    <xf numFmtId="41" fontId="0" fillId="0" borderId="3" xfId="16" applyNumberFormat="1" applyFont="1" applyBorder="1" applyAlignment="1" quotePrefix="1">
      <alignment horizontal="left"/>
    </xf>
    <xf numFmtId="41" fontId="0" fillId="0" borderId="11" xfId="0" applyNumberFormat="1" applyBorder="1" applyAlignment="1">
      <alignment/>
    </xf>
    <xf numFmtId="41" fontId="0" fillId="0" borderId="0" xfId="0" applyNumberFormat="1" applyBorder="1" applyAlignment="1">
      <alignment/>
    </xf>
    <xf numFmtId="41" fontId="0" fillId="0" borderId="10" xfId="0" applyNumberFormat="1" applyBorder="1" applyAlignment="1">
      <alignment/>
    </xf>
    <xf numFmtId="41" fontId="0" fillId="0" borderId="11" xfId="0" applyNumberFormat="1" applyBorder="1" applyAlignment="1" quotePrefix="1">
      <alignment horizontal="left"/>
    </xf>
    <xf numFmtId="41" fontId="0" fillId="0" borderId="0" xfId="16" applyNumberFormat="1" applyFont="1" applyBorder="1" applyAlignment="1" quotePrefix="1">
      <alignment horizontal="left"/>
    </xf>
    <xf numFmtId="41" fontId="0" fillId="0" borderId="0" xfId="0" applyNumberFormat="1" applyBorder="1" applyAlignment="1">
      <alignment horizontal="left"/>
    </xf>
    <xf numFmtId="41" fontId="0" fillId="0" borderId="0" xfId="0" applyNumberFormat="1" applyBorder="1" applyAlignment="1" quotePrefix="1">
      <alignment/>
    </xf>
    <xf numFmtId="41" fontId="10" fillId="0" borderId="0" xfId="0" applyNumberFormat="1" applyFont="1" applyAlignment="1">
      <alignment/>
    </xf>
    <xf numFmtId="41" fontId="11" fillId="0" borderId="0" xfId="0" applyNumberFormat="1" applyFont="1" applyAlignment="1">
      <alignment/>
    </xf>
    <xf numFmtId="41" fontId="11" fillId="0" borderId="0" xfId="0" applyNumberFormat="1" applyFont="1" applyAlignment="1">
      <alignment horizontal="right"/>
    </xf>
    <xf numFmtId="41" fontId="0" fillId="0" borderId="0" xfId="0" applyNumberFormat="1" applyAlignment="1" quotePrefix="1">
      <alignment horizontal="right"/>
    </xf>
    <xf numFmtId="41" fontId="0" fillId="0" borderId="10" xfId="0" applyNumberFormat="1" applyFill="1" applyBorder="1" applyAlignment="1">
      <alignment/>
    </xf>
    <xf numFmtId="41" fontId="10" fillId="0" borderId="0" xfId="0" applyNumberFormat="1" applyFont="1" applyBorder="1" applyAlignment="1">
      <alignment/>
    </xf>
    <xf numFmtId="41" fontId="11" fillId="0" borderId="0" xfId="0" applyNumberFormat="1" applyFont="1" applyBorder="1" applyAlignment="1">
      <alignment/>
    </xf>
    <xf numFmtId="41" fontId="0" fillId="0" borderId="0" xfId="0" applyNumberFormat="1" applyBorder="1" applyAlignment="1">
      <alignment horizontal="right"/>
    </xf>
    <xf numFmtId="41" fontId="0" fillId="0" borderId="0" xfId="0" applyNumberFormat="1" applyFill="1" applyBorder="1" applyAlignment="1">
      <alignment horizontal="right"/>
    </xf>
    <xf numFmtId="41" fontId="0" fillId="0" borderId="0" xfId="0" applyNumberFormat="1" applyBorder="1" applyAlignment="1" quotePrefix="1">
      <alignment horizontal="right"/>
    </xf>
    <xf numFmtId="41" fontId="11" fillId="0" borderId="0" xfId="0" applyNumberFormat="1" applyFont="1" applyBorder="1" applyAlignment="1">
      <alignment horizontal="right"/>
    </xf>
    <xf numFmtId="41" fontId="10" fillId="0" borderId="0" xfId="0" applyNumberFormat="1" applyFont="1" applyBorder="1" applyAlignment="1">
      <alignment horizontal="left"/>
    </xf>
    <xf numFmtId="41" fontId="0" fillId="0" borderId="0" xfId="0" applyNumberFormat="1" applyFill="1" applyBorder="1" applyAlignment="1">
      <alignment/>
    </xf>
    <xf numFmtId="41" fontId="11" fillId="0" borderId="0" xfId="0" applyNumberFormat="1" applyFont="1" applyBorder="1" applyAlignment="1" quotePrefix="1">
      <alignment horizontal="left"/>
    </xf>
    <xf numFmtId="41" fontId="11" fillId="0" borderId="0" xfId="0" applyNumberFormat="1" applyFont="1" applyBorder="1" applyAlignment="1">
      <alignment horizontal="left"/>
    </xf>
    <xf numFmtId="41" fontId="11" fillId="0" borderId="0" xfId="0" applyNumberFormat="1" applyFont="1" applyAlignment="1" quotePrefix="1">
      <alignment horizontal="left"/>
    </xf>
    <xf numFmtId="181" fontId="0" fillId="0" borderId="12" xfId="0" applyNumberFormat="1" applyFont="1" applyFill="1" applyBorder="1" applyAlignment="1" quotePrefix="1">
      <alignment horizontal="right"/>
    </xf>
    <xf numFmtId="41" fontId="6" fillId="0" borderId="0" xfId="0" applyNumberFormat="1" applyFont="1" applyAlignment="1">
      <alignment/>
    </xf>
    <xf numFmtId="41" fontId="5" fillId="0" borderId="0" xfId="0" applyNumberFormat="1" applyFont="1" applyAlignment="1" quotePrefix="1">
      <alignment/>
    </xf>
    <xf numFmtId="41" fontId="5" fillId="0" borderId="0" xfId="0" applyNumberFormat="1" applyFont="1" applyAlignment="1">
      <alignment/>
    </xf>
    <xf numFmtId="43" fontId="0" fillId="0" borderId="1" xfId="0" applyNumberFormat="1" applyFill="1" applyBorder="1" applyAlignment="1">
      <alignment horizontal="right"/>
    </xf>
    <xf numFmtId="181" fontId="1" fillId="0" borderId="1" xfId="0" applyNumberFormat="1" applyFont="1" applyBorder="1" applyAlignment="1">
      <alignment horizontal="center"/>
    </xf>
    <xf numFmtId="181" fontId="1" fillId="0" borderId="2" xfId="0" applyNumberFormat="1" applyFont="1" applyBorder="1" applyAlignment="1">
      <alignment horizontal="center"/>
    </xf>
    <xf numFmtId="181" fontId="1" fillId="0" borderId="19" xfId="0" applyNumberFormat="1" applyFont="1" applyFill="1" applyBorder="1" applyAlignment="1">
      <alignment horizontal="center"/>
    </xf>
    <xf numFmtId="181" fontId="1" fillId="0" borderId="20" xfId="0" applyNumberFormat="1" applyFont="1" applyFill="1" applyBorder="1" applyAlignment="1">
      <alignment horizontal="center"/>
    </xf>
    <xf numFmtId="181" fontId="0" fillId="0" borderId="5" xfId="0" applyNumberFormat="1" applyFill="1" applyBorder="1" applyAlignment="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3" fontId="0" fillId="0" borderId="5" xfId="15" applyNumberFormat="1" applyFill="1" applyBorder="1" applyAlignment="1">
      <alignment horizontal="right"/>
    </xf>
    <xf numFmtId="183" fontId="0" fillId="0" borderId="6" xfId="15" applyNumberFormat="1" applyFill="1" applyBorder="1" applyAlignment="1">
      <alignment horizontal="right"/>
    </xf>
    <xf numFmtId="181" fontId="0" fillId="0" borderId="5" xfId="0" applyNumberFormat="1" applyBorder="1" applyAlignment="1">
      <alignment horizontal="center"/>
    </xf>
    <xf numFmtId="181" fontId="0" fillId="0" borderId="9" xfId="0" applyNumberFormat="1" applyBorder="1" applyAlignment="1">
      <alignment horizontal="center"/>
    </xf>
    <xf numFmtId="181" fontId="0" fillId="0" borderId="1" xfId="0" applyNumberFormat="1" applyFill="1" applyBorder="1" applyAlignment="1">
      <alignment horizontal="center"/>
    </xf>
    <xf numFmtId="181" fontId="0" fillId="0" borderId="2" xfId="0" applyNumberFormat="1" applyFill="1" applyBorder="1" applyAlignment="1">
      <alignment horizontal="center"/>
    </xf>
    <xf numFmtId="181" fontId="0" fillId="0" borderId="7" xfId="0" applyNumberFormat="1" applyFill="1" applyBorder="1" applyAlignment="1">
      <alignment horizontal="center"/>
    </xf>
    <xf numFmtId="181" fontId="0" fillId="0" borderId="8" xfId="0" applyNumberFormat="1" applyFill="1" applyBorder="1" applyAlignment="1">
      <alignment horizontal="center"/>
    </xf>
    <xf numFmtId="0" fontId="0" fillId="0" borderId="2" xfId="0" applyFill="1" applyBorder="1" applyAlignment="1">
      <alignment/>
    </xf>
    <xf numFmtId="43" fontId="0" fillId="0" borderId="3" xfId="0" applyNumberFormat="1" applyFill="1" applyBorder="1" applyAlignment="1">
      <alignment horizontal="right"/>
    </xf>
    <xf numFmtId="0" fontId="0" fillId="0" borderId="4" xfId="0" applyFill="1" applyBorder="1" applyAlignment="1">
      <alignment/>
    </xf>
    <xf numFmtId="0" fontId="0" fillId="0" borderId="7" xfId="0" applyFill="1" applyBorder="1" applyAlignment="1">
      <alignment/>
    </xf>
    <xf numFmtId="0" fontId="0" fillId="0" borderId="8" xfId="0" applyFill="1" applyBorder="1" applyAlignment="1">
      <alignment/>
    </xf>
    <xf numFmtId="41" fontId="0" fillId="0" borderId="1" xfId="0" applyNumberFormat="1" applyBorder="1" applyAlignment="1">
      <alignment horizontal="center"/>
    </xf>
    <xf numFmtId="41" fontId="0" fillId="0" borderId="11" xfId="0" applyNumberFormat="1" applyBorder="1" applyAlignment="1">
      <alignment horizontal="center"/>
    </xf>
    <xf numFmtId="41" fontId="0" fillId="0" borderId="2" xfId="0" applyNumberFormat="1" applyBorder="1" applyAlignment="1">
      <alignment horizontal="center"/>
    </xf>
    <xf numFmtId="41" fontId="0" fillId="0" borderId="7" xfId="0" applyNumberFormat="1" applyBorder="1" applyAlignment="1">
      <alignment horizontal="center"/>
    </xf>
    <xf numFmtId="41" fontId="0" fillId="0" borderId="10" xfId="0" applyNumberFormat="1" applyBorder="1" applyAlignment="1">
      <alignment horizontal="center"/>
    </xf>
    <xf numFmtId="41" fontId="0" fillId="0" borderId="8" xfId="0" applyNumberFormat="1" applyBorder="1" applyAlignment="1">
      <alignment horizontal="center"/>
    </xf>
    <xf numFmtId="41" fontId="1" fillId="0" borderId="1" xfId="0" applyNumberFormat="1" applyFont="1" applyFill="1" applyBorder="1" applyAlignment="1">
      <alignment horizontal="center"/>
    </xf>
    <xf numFmtId="41" fontId="1" fillId="0" borderId="2" xfId="0" applyNumberFormat="1" applyFont="1" applyFill="1" applyBorder="1" applyAlignment="1">
      <alignment horizontal="center"/>
    </xf>
    <xf numFmtId="41" fontId="1" fillId="0" borderId="7" xfId="0" applyNumberFormat="1" applyFont="1" applyFill="1" applyBorder="1" applyAlignment="1">
      <alignment horizontal="center"/>
    </xf>
    <xf numFmtId="41" fontId="1" fillId="0" borderId="8" xfId="0" applyNumberFormat="1" applyFont="1" applyFill="1" applyBorder="1" applyAlignment="1">
      <alignment horizontal="center"/>
    </xf>
    <xf numFmtId="41" fontId="1" fillId="0" borderId="1" xfId="0" applyNumberFormat="1" applyFont="1" applyBorder="1" applyAlignment="1">
      <alignment horizontal="center"/>
    </xf>
    <xf numFmtId="41" fontId="1" fillId="0" borderId="2" xfId="0" applyNumberFormat="1" applyFont="1" applyBorder="1" applyAlignment="1">
      <alignment horizontal="center"/>
    </xf>
    <xf numFmtId="41" fontId="1" fillId="0" borderId="19" xfId="0" applyNumberFormat="1" applyFont="1" applyFill="1" applyBorder="1" applyAlignment="1">
      <alignment horizontal="center"/>
    </xf>
    <xf numFmtId="41" fontId="1" fillId="0" borderId="20" xfId="0" applyNumberFormat="1" applyFont="1" applyFill="1" applyBorder="1" applyAlignment="1">
      <alignment horizontal="center"/>
    </xf>
    <xf numFmtId="183" fontId="0" fillId="0" borderId="1" xfId="0" applyNumberFormat="1" applyFill="1" applyBorder="1" applyAlignment="1">
      <alignment horizontal="right"/>
    </xf>
    <xf numFmtId="183" fontId="0" fillId="0" borderId="2" xfId="0" applyNumberFormat="1" applyFill="1" applyBorder="1" applyAlignment="1">
      <alignment horizontal="right"/>
    </xf>
    <xf numFmtId="41" fontId="5" fillId="0" borderId="0" xfId="0" applyNumberFormat="1" applyFont="1" applyAlignment="1" quotePrefix="1">
      <alignment horizontal="center"/>
    </xf>
    <xf numFmtId="41" fontId="5" fillId="0" borderId="0" xfId="0" applyNumberFormat="1" applyFont="1" applyAlignment="1">
      <alignment horizontal="center"/>
    </xf>
    <xf numFmtId="181" fontId="1" fillId="0" borderId="0" xfId="0" applyNumberFormat="1" applyFont="1" applyFill="1" applyAlignment="1" quotePrefix="1">
      <alignment horizontal="center"/>
    </xf>
    <xf numFmtId="181" fontId="1"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71</xdr:row>
      <xdr:rowOff>9525</xdr:rowOff>
    </xdr:from>
    <xdr:to>
      <xdr:col>8</xdr:col>
      <xdr:colOff>1381125</xdr:colOff>
      <xdr:row>73</xdr:row>
      <xdr:rowOff>133350</xdr:rowOff>
    </xdr:to>
    <xdr:sp>
      <xdr:nvSpPr>
        <xdr:cNvPr id="1" name="TextBox 2"/>
        <xdr:cNvSpPr txBox="1">
          <a:spLocks noChangeArrowheads="1"/>
        </xdr:cNvSpPr>
      </xdr:nvSpPr>
      <xdr:spPr>
        <a:xfrm>
          <a:off x="771525" y="11496675"/>
          <a:ext cx="8086725" cy="447675"/>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The  provision for doubtful debt relates to an advance extended to the above project which has been discontinued in the current quarter.</a:t>
          </a:r>
        </a:p>
      </xdr:txBody>
    </xdr:sp>
    <xdr:clientData/>
  </xdr:twoCellAnchor>
  <xdr:twoCellAnchor>
    <xdr:from>
      <xdr:col>1</xdr:col>
      <xdr:colOff>447675</xdr:colOff>
      <xdr:row>50</xdr:row>
      <xdr:rowOff>152400</xdr:rowOff>
    </xdr:from>
    <xdr:to>
      <xdr:col>8</xdr:col>
      <xdr:colOff>1371600</xdr:colOff>
      <xdr:row>53</xdr:row>
      <xdr:rowOff>47625</xdr:rowOff>
    </xdr:to>
    <xdr:sp>
      <xdr:nvSpPr>
        <xdr:cNvPr id="2" name="TextBox 3"/>
        <xdr:cNvSpPr txBox="1">
          <a:spLocks noChangeArrowheads="1"/>
        </xdr:cNvSpPr>
      </xdr:nvSpPr>
      <xdr:spPr>
        <a:xfrm>
          <a:off x="762000" y="8239125"/>
          <a:ext cx="8086725" cy="38100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Included in the operating expenses for the current year to date is a provision for doubtful debts of RM21.38 million in relation to a project as described further in Note 10 (b).</a:t>
          </a:r>
        </a:p>
      </xdr:txBody>
    </xdr:sp>
    <xdr:clientData/>
  </xdr:twoCellAnchor>
  <xdr:twoCellAnchor>
    <xdr:from>
      <xdr:col>2</xdr:col>
      <xdr:colOff>0</xdr:colOff>
      <xdr:row>53</xdr:row>
      <xdr:rowOff>152400</xdr:rowOff>
    </xdr:from>
    <xdr:to>
      <xdr:col>8</xdr:col>
      <xdr:colOff>1371600</xdr:colOff>
      <xdr:row>57</xdr:row>
      <xdr:rowOff>47625</xdr:rowOff>
    </xdr:to>
    <xdr:sp>
      <xdr:nvSpPr>
        <xdr:cNvPr id="3" name="TextBox 7"/>
        <xdr:cNvSpPr txBox="1">
          <a:spLocks noChangeArrowheads="1"/>
        </xdr:cNvSpPr>
      </xdr:nvSpPr>
      <xdr:spPr>
        <a:xfrm>
          <a:off x="781050" y="8724900"/>
          <a:ext cx="8067675" cy="542925"/>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Included in the other operating income for the current year to date is a reversal of provision for accrued cost no longer required of RM15.61  million in relation to a project as described further in Note 10 (b), which was shown as operating expenses in the immediate preceding quarter, now reclassified.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57"/>
  <sheetViews>
    <sheetView zoomScale="90" zoomScaleNormal="90" workbookViewId="0" topLeftCell="A34">
      <selection activeCell="D31" sqref="D31"/>
    </sheetView>
  </sheetViews>
  <sheetFormatPr defaultColWidth="9.140625" defaultRowHeight="12.75"/>
  <cols>
    <col min="1" max="1" width="8.140625" style="46" customWidth="1"/>
    <col min="2" max="2" width="27.140625" style="1" customWidth="1"/>
    <col min="3" max="3" width="17.57421875" style="1" customWidth="1"/>
    <col min="4" max="4" width="18.421875" style="67" customWidth="1"/>
    <col min="5" max="5" width="16.8515625" style="67" customWidth="1"/>
    <col min="6" max="6" width="18.421875" style="67" customWidth="1"/>
    <col min="7" max="7" width="9.140625" style="1" customWidth="1"/>
    <col min="8" max="8" width="10.28125" style="1" bestFit="1" customWidth="1"/>
    <col min="9" max="16384" width="9.140625" style="1" customWidth="1"/>
  </cols>
  <sheetData>
    <row r="1" ht="12.75">
      <c r="A1" s="7" t="s">
        <v>53</v>
      </c>
    </row>
    <row r="2" ht="12.75">
      <c r="A2" s="26"/>
    </row>
    <row r="3" ht="12.75">
      <c r="A3" s="24" t="s">
        <v>58</v>
      </c>
    </row>
    <row r="4" ht="12.75">
      <c r="A4" s="35" t="s">
        <v>140</v>
      </c>
    </row>
    <row r="5" ht="12.75">
      <c r="A5" s="24"/>
    </row>
    <row r="6" ht="12.75">
      <c r="A6" s="35"/>
    </row>
    <row r="7" spans="1:6" ht="12.75">
      <c r="A7" s="19"/>
      <c r="B7" s="36"/>
      <c r="C7" s="186" t="s">
        <v>1</v>
      </c>
      <c r="D7" s="187"/>
      <c r="E7" s="188" t="s">
        <v>2</v>
      </c>
      <c r="F7" s="189"/>
    </row>
    <row r="8" spans="1:6" ht="12.75">
      <c r="A8" s="37"/>
      <c r="B8" s="25"/>
      <c r="C8" s="30" t="s">
        <v>3</v>
      </c>
      <c r="D8" s="125" t="s">
        <v>4</v>
      </c>
      <c r="E8" s="125" t="s">
        <v>3</v>
      </c>
      <c r="F8" s="125" t="s">
        <v>4</v>
      </c>
    </row>
    <row r="9" spans="1:6" ht="12.75">
      <c r="A9" s="37"/>
      <c r="B9" s="25"/>
      <c r="C9" s="38" t="s">
        <v>47</v>
      </c>
      <c r="D9" s="127" t="s">
        <v>5</v>
      </c>
      <c r="E9" s="127" t="s">
        <v>48</v>
      </c>
      <c r="F9" s="127" t="s">
        <v>5</v>
      </c>
    </row>
    <row r="10" spans="1:6" ht="12.75">
      <c r="A10" s="37"/>
      <c r="B10" s="25"/>
      <c r="C10" s="38"/>
      <c r="D10" s="127" t="s">
        <v>6</v>
      </c>
      <c r="E10" s="127"/>
      <c r="F10" s="127" t="s">
        <v>7</v>
      </c>
    </row>
    <row r="11" spans="1:6" ht="12.75">
      <c r="A11" s="37"/>
      <c r="B11" s="25"/>
      <c r="C11" s="39"/>
      <c r="D11" s="106"/>
      <c r="E11" s="106"/>
      <c r="F11" s="106"/>
    </row>
    <row r="12" spans="1:6" ht="12.75">
      <c r="A12" s="37"/>
      <c r="B12" s="25"/>
      <c r="C12" s="38" t="s">
        <v>141</v>
      </c>
      <c r="D12" s="38" t="s">
        <v>142</v>
      </c>
      <c r="E12" s="127" t="str">
        <f>C12</f>
        <v>[31/03/2008]</v>
      </c>
      <c r="F12" s="127" t="str">
        <f>D12</f>
        <v>[31/03/2007]</v>
      </c>
    </row>
    <row r="13" spans="1:6" ht="12.75">
      <c r="A13" s="40"/>
      <c r="B13" s="28"/>
      <c r="C13" s="60" t="s">
        <v>8</v>
      </c>
      <c r="D13" s="60" t="s">
        <v>8</v>
      </c>
      <c r="E13" s="60" t="s">
        <v>8</v>
      </c>
      <c r="F13" s="60" t="s">
        <v>8</v>
      </c>
    </row>
    <row r="14" spans="1:8" ht="12.75">
      <c r="A14" s="41">
        <v>1</v>
      </c>
      <c r="B14" s="42" t="s">
        <v>9</v>
      </c>
      <c r="C14" s="61">
        <f>'CPL(2)'!F14</f>
        <v>22046</v>
      </c>
      <c r="D14" s="61">
        <f>'CPL(2)'!G14</f>
        <v>28297</v>
      </c>
      <c r="E14" s="61">
        <f>'CPL(2)'!H14</f>
        <v>74270</v>
      </c>
      <c r="F14" s="61">
        <f>'CPL(2)'!I14</f>
        <v>112152</v>
      </c>
      <c r="H14" s="2"/>
    </row>
    <row r="15" spans="1:6" ht="12.75">
      <c r="A15" s="30">
        <v>2</v>
      </c>
      <c r="B15" s="147" t="s">
        <v>126</v>
      </c>
      <c r="C15" s="62">
        <f>'CPL(2)'!F25</f>
        <v>1028</v>
      </c>
      <c r="D15" s="62">
        <f>'CPL(2)'!G25</f>
        <v>-43</v>
      </c>
      <c r="E15" s="62">
        <f>'CPL(2)'!H25</f>
        <v>-3202</v>
      </c>
      <c r="F15" s="62">
        <f>'CPL(2)'!I25</f>
        <v>1417</v>
      </c>
    </row>
    <row r="16" spans="1:6" ht="12.75">
      <c r="A16" s="30">
        <v>3</v>
      </c>
      <c r="B16" s="148" t="s">
        <v>127</v>
      </c>
      <c r="C16" s="104">
        <f>'CPL(2)'!F29</f>
        <v>879</v>
      </c>
      <c r="D16" s="104">
        <f>'CPL(2)'!G29</f>
        <v>969</v>
      </c>
      <c r="E16" s="104">
        <f>'CPL(2)'!H29</f>
        <v>-3296</v>
      </c>
      <c r="F16" s="104">
        <f>'CPL(2)'!I29</f>
        <v>2117</v>
      </c>
    </row>
    <row r="17" spans="1:6" ht="12.75">
      <c r="A17" s="30">
        <v>4</v>
      </c>
      <c r="B17" s="44" t="s">
        <v>106</v>
      </c>
      <c r="C17" s="190">
        <f>'CPL(2)'!F33</f>
        <v>1103</v>
      </c>
      <c r="D17" s="190">
        <f>'CPL(2)'!G33</f>
        <v>486</v>
      </c>
      <c r="E17" s="190">
        <f>'CPL(2)'!H33</f>
        <v>-2737</v>
      </c>
      <c r="F17" s="190">
        <f>'CPL(2)'!I33</f>
        <v>1941</v>
      </c>
    </row>
    <row r="18" spans="1:6" ht="12.75">
      <c r="A18" s="38"/>
      <c r="B18" s="39" t="s">
        <v>76</v>
      </c>
      <c r="C18" s="191"/>
      <c r="D18" s="191"/>
      <c r="E18" s="191"/>
      <c r="F18" s="191"/>
    </row>
    <row r="19" spans="1:6" ht="12.75">
      <c r="A19" s="38"/>
      <c r="B19" s="45" t="s">
        <v>89</v>
      </c>
      <c r="C19" s="192"/>
      <c r="D19" s="192"/>
      <c r="E19" s="192"/>
      <c r="F19" s="192"/>
    </row>
    <row r="20" spans="1:6" ht="12.75">
      <c r="A20" s="19">
        <v>5</v>
      </c>
      <c r="B20" s="148" t="s">
        <v>128</v>
      </c>
      <c r="C20" s="193">
        <f>'CPL(2)'!F40</f>
        <v>0.31</v>
      </c>
      <c r="D20" s="193">
        <f>'CPL(2)'!G40</f>
        <v>0.64</v>
      </c>
      <c r="E20" s="193">
        <f>'CPL(2)'!H40</f>
        <v>-1.17</v>
      </c>
      <c r="F20" s="193">
        <f>'CPL(2)'!I40</f>
        <v>2.55</v>
      </c>
    </row>
    <row r="21" spans="1:6" ht="12.75">
      <c r="A21" s="37"/>
      <c r="B21" s="76" t="s">
        <v>10</v>
      </c>
      <c r="C21" s="194"/>
      <c r="D21" s="194"/>
      <c r="E21" s="194"/>
      <c r="F21" s="194"/>
    </row>
    <row r="22" spans="1:6" ht="12.75">
      <c r="A22" s="19">
        <v>6</v>
      </c>
      <c r="B22" s="43" t="s">
        <v>78</v>
      </c>
      <c r="C22" s="77">
        <v>0</v>
      </c>
      <c r="D22" s="80">
        <v>0</v>
      </c>
      <c r="E22" s="78">
        <v>0</v>
      </c>
      <c r="F22" s="80">
        <v>0</v>
      </c>
    </row>
    <row r="23" spans="1:6" ht="12.75">
      <c r="A23" s="40"/>
      <c r="B23" s="45" t="s">
        <v>77</v>
      </c>
      <c r="C23" s="79"/>
      <c r="D23" s="63"/>
      <c r="E23" s="79"/>
      <c r="F23" s="63"/>
    </row>
    <row r="24" spans="1:6" ht="12.75">
      <c r="A24" s="195"/>
      <c r="B24" s="195"/>
      <c r="C24" s="197" t="s">
        <v>54</v>
      </c>
      <c r="D24" s="198"/>
      <c r="E24" s="197" t="s">
        <v>11</v>
      </c>
      <c r="F24" s="198"/>
    </row>
    <row r="25" spans="1:6" ht="12.75">
      <c r="A25" s="196"/>
      <c r="B25" s="196"/>
      <c r="C25" s="199"/>
      <c r="D25" s="200"/>
      <c r="E25" s="199" t="s">
        <v>12</v>
      </c>
      <c r="F25" s="200"/>
    </row>
    <row r="26" spans="1:6" ht="12.75">
      <c r="A26" s="30">
        <v>7</v>
      </c>
      <c r="B26" s="44" t="s">
        <v>74</v>
      </c>
      <c r="C26" s="185">
        <f>CBS!D54</f>
        <v>0.17</v>
      </c>
      <c r="D26" s="201"/>
      <c r="E26" s="185">
        <f>CBS!E54</f>
        <v>0.22</v>
      </c>
      <c r="F26" s="201"/>
    </row>
    <row r="27" spans="1:6" ht="12.75">
      <c r="A27" s="38"/>
      <c r="B27" s="39" t="s">
        <v>75</v>
      </c>
      <c r="C27" s="202"/>
      <c r="D27" s="203"/>
      <c r="E27" s="202"/>
      <c r="F27" s="203"/>
    </row>
    <row r="28" spans="1:6" ht="12.75">
      <c r="A28" s="31"/>
      <c r="B28" s="45" t="s">
        <v>84</v>
      </c>
      <c r="C28" s="204"/>
      <c r="D28" s="205"/>
      <c r="E28" s="204"/>
      <c r="F28" s="205"/>
    </row>
    <row r="29" spans="3:6" ht="12.75">
      <c r="C29" s="46"/>
      <c r="D29" s="130"/>
      <c r="E29" s="130"/>
      <c r="F29" s="130"/>
    </row>
    <row r="30" spans="3:6" ht="12.75">
      <c r="C30" s="46"/>
      <c r="D30" s="130"/>
      <c r="E30" s="130"/>
      <c r="F30" s="130"/>
    </row>
    <row r="31" spans="3:6" ht="12.75">
      <c r="C31" s="46"/>
      <c r="D31" s="130"/>
      <c r="E31" s="130"/>
      <c r="F31" s="130"/>
    </row>
    <row r="32" spans="1:6" ht="12.75">
      <c r="A32" s="24" t="s">
        <v>59</v>
      </c>
      <c r="C32" s="46"/>
      <c r="D32" s="130"/>
      <c r="E32" s="130"/>
      <c r="F32" s="130"/>
    </row>
    <row r="34" spans="1:6" ht="12.75">
      <c r="A34" s="19"/>
      <c r="B34" s="36"/>
      <c r="C34" s="186" t="s">
        <v>1</v>
      </c>
      <c r="D34" s="187"/>
      <c r="E34" s="188" t="s">
        <v>2</v>
      </c>
      <c r="F34" s="189"/>
    </row>
    <row r="35" spans="1:6" ht="12.75">
      <c r="A35" s="37"/>
      <c r="B35" s="25"/>
      <c r="C35" s="30" t="s">
        <v>3</v>
      </c>
      <c r="D35" s="125" t="s">
        <v>4</v>
      </c>
      <c r="E35" s="125" t="s">
        <v>3</v>
      </c>
      <c r="F35" s="125" t="s">
        <v>4</v>
      </c>
    </row>
    <row r="36" spans="1:6" ht="12.75">
      <c r="A36" s="37"/>
      <c r="B36" s="25"/>
      <c r="C36" s="38" t="s">
        <v>47</v>
      </c>
      <c r="D36" s="127" t="s">
        <v>5</v>
      </c>
      <c r="E36" s="127" t="s">
        <v>48</v>
      </c>
      <c r="F36" s="127" t="s">
        <v>5</v>
      </c>
    </row>
    <row r="37" spans="1:6" ht="12.75">
      <c r="A37" s="37"/>
      <c r="B37" s="25"/>
      <c r="C37" s="38"/>
      <c r="D37" s="127" t="s">
        <v>6</v>
      </c>
      <c r="E37" s="127"/>
      <c r="F37" s="127" t="s">
        <v>7</v>
      </c>
    </row>
    <row r="38" spans="1:6" ht="12.75">
      <c r="A38" s="37"/>
      <c r="B38" s="25"/>
      <c r="C38" s="39"/>
      <c r="D38" s="106"/>
      <c r="E38" s="106"/>
      <c r="F38" s="106"/>
    </row>
    <row r="39" spans="1:6" ht="12.75">
      <c r="A39" s="37"/>
      <c r="B39" s="25"/>
      <c r="C39" s="38" t="str">
        <f>C12</f>
        <v>[31/03/2008]</v>
      </c>
      <c r="D39" s="127" t="str">
        <f>D12</f>
        <v>[31/03/2007]</v>
      </c>
      <c r="E39" s="127" t="str">
        <f>E12</f>
        <v>[31/03/2008]</v>
      </c>
      <c r="F39" s="127" t="str">
        <f>F12</f>
        <v>[31/03/2007]</v>
      </c>
    </row>
    <row r="40" spans="1:6" ht="12.75">
      <c r="A40" s="40"/>
      <c r="B40" s="28"/>
      <c r="C40" s="31" t="s">
        <v>8</v>
      </c>
      <c r="D40" s="60" t="s">
        <v>8</v>
      </c>
      <c r="E40" s="60" t="s">
        <v>8</v>
      </c>
      <c r="F40" s="60" t="s">
        <v>8</v>
      </c>
    </row>
    <row r="41" spans="1:8" ht="12.75">
      <c r="A41" s="30">
        <v>1</v>
      </c>
      <c r="B41" s="43" t="s">
        <v>13</v>
      </c>
      <c r="C41" s="62">
        <v>242</v>
      </c>
      <c r="D41" s="62">
        <v>74</v>
      </c>
      <c r="E41" s="62">
        <v>615</v>
      </c>
      <c r="F41" s="62">
        <v>291</v>
      </c>
      <c r="H41" s="47"/>
    </row>
    <row r="42" spans="1:6" ht="12.75">
      <c r="A42" s="41">
        <v>2</v>
      </c>
      <c r="B42" s="42" t="s">
        <v>14</v>
      </c>
      <c r="C42" s="62">
        <f>-'CPL(2)'!F22</f>
        <v>158</v>
      </c>
      <c r="D42" s="62">
        <v>416</v>
      </c>
      <c r="E42" s="181">
        <f>-'CPL(2)'!H22</f>
        <v>1183</v>
      </c>
      <c r="F42" s="62">
        <v>1355</v>
      </c>
    </row>
    <row r="43" spans="1:8" s="25" customFormat="1" ht="12.75">
      <c r="A43" s="27"/>
      <c r="C43" s="101"/>
      <c r="D43" s="131"/>
      <c r="E43" s="131"/>
      <c r="F43" s="131"/>
      <c r="H43" s="49"/>
    </row>
    <row r="44" spans="1:6" s="25" customFormat="1" ht="12.75">
      <c r="A44" s="27"/>
      <c r="C44" s="101"/>
      <c r="D44" s="131"/>
      <c r="E44" s="131"/>
      <c r="F44" s="131"/>
    </row>
    <row r="45" spans="1:6" s="25" customFormat="1" ht="12.75">
      <c r="A45" s="27"/>
      <c r="C45" s="27"/>
      <c r="D45" s="132"/>
      <c r="E45" s="132"/>
      <c r="F45" s="132"/>
    </row>
    <row r="46" spans="1:6" s="25" customFormat="1" ht="12.75">
      <c r="A46" s="27"/>
      <c r="C46" s="27"/>
      <c r="D46" s="132"/>
      <c r="E46" s="132"/>
      <c r="F46" s="132"/>
    </row>
    <row r="47" spans="1:6" s="25" customFormat="1" ht="12.75">
      <c r="A47" s="27"/>
      <c r="C47" s="48"/>
      <c r="D47" s="133"/>
      <c r="E47" s="133"/>
      <c r="F47" s="133"/>
    </row>
    <row r="48" spans="1:6" s="25" customFormat="1" ht="12.75">
      <c r="A48" s="27"/>
      <c r="C48" s="48"/>
      <c r="D48" s="133"/>
      <c r="E48" s="133"/>
      <c r="F48" s="133"/>
    </row>
    <row r="49" spans="1:6" s="25" customFormat="1" ht="12.75">
      <c r="A49" s="27"/>
      <c r="C49" s="50"/>
      <c r="D49" s="134"/>
      <c r="E49" s="134"/>
      <c r="F49" s="134"/>
    </row>
    <row r="50" spans="1:6" s="25" customFormat="1" ht="12.75">
      <c r="A50" s="27"/>
      <c r="C50" s="50"/>
      <c r="D50" s="134"/>
      <c r="E50" s="134"/>
      <c r="F50" s="134"/>
    </row>
    <row r="51" spans="1:6" s="25" customFormat="1" ht="12.75">
      <c r="A51" s="27"/>
      <c r="C51" s="27"/>
      <c r="D51" s="132"/>
      <c r="E51" s="132"/>
      <c r="F51" s="132"/>
    </row>
    <row r="52" spans="1:6" s="25" customFormat="1" ht="12.75">
      <c r="A52" s="27"/>
      <c r="C52" s="48"/>
      <c r="D52" s="133"/>
      <c r="E52" s="133"/>
      <c r="F52" s="133"/>
    </row>
    <row r="53" spans="3:6" ht="12.75">
      <c r="C53" s="51"/>
      <c r="D53" s="109"/>
      <c r="E53" s="109"/>
      <c r="F53" s="109"/>
    </row>
    <row r="54" spans="3:6" ht="12.75">
      <c r="C54" s="51"/>
      <c r="D54" s="109"/>
      <c r="E54" s="109"/>
      <c r="F54" s="109"/>
    </row>
    <row r="55" spans="3:6" ht="12.75">
      <c r="C55" s="51"/>
      <c r="D55" s="109"/>
      <c r="E55" s="109"/>
      <c r="F55" s="109"/>
    </row>
    <row r="56" spans="3:6" ht="12.75">
      <c r="C56" s="51"/>
      <c r="D56" s="109"/>
      <c r="E56" s="109"/>
      <c r="F56" s="109"/>
    </row>
    <row r="57" spans="3:6" ht="12.75">
      <c r="C57" s="51"/>
      <c r="D57" s="109"/>
      <c r="E57" s="109"/>
      <c r="F57" s="109"/>
    </row>
  </sheetData>
  <mergeCells count="20">
    <mergeCell ref="C34:D34"/>
    <mergeCell ref="E34:F34"/>
    <mergeCell ref="C26:D28"/>
    <mergeCell ref="E26:F28"/>
    <mergeCell ref="A24:A25"/>
    <mergeCell ref="B24:B25"/>
    <mergeCell ref="C24:D24"/>
    <mergeCell ref="E24:F24"/>
    <mergeCell ref="C25:D25"/>
    <mergeCell ref="E25:F25"/>
    <mergeCell ref="C20:C21"/>
    <mergeCell ref="D20:D21"/>
    <mergeCell ref="E20:E21"/>
    <mergeCell ref="F20:F21"/>
    <mergeCell ref="C7:D7"/>
    <mergeCell ref="E7:F7"/>
    <mergeCell ref="C17:C19"/>
    <mergeCell ref="D17:D19"/>
    <mergeCell ref="E17:E19"/>
    <mergeCell ref="F17:F19"/>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N71"/>
  <sheetViews>
    <sheetView tabSelected="1" view="pageBreakPreview" zoomScaleNormal="80" zoomScaleSheetLayoutView="100" workbookViewId="0" topLeftCell="A1">
      <pane xSplit="5" ySplit="13" topLeftCell="F47" activePane="bottomRight" state="frozen"/>
      <selection pane="topLeft" activeCell="E52" sqref="E52"/>
      <selection pane="topRight" activeCell="E52" sqref="E52"/>
      <selection pane="bottomLeft" activeCell="E52" sqref="E52"/>
      <selection pane="bottomRight" activeCell="D9" sqref="D9"/>
    </sheetView>
  </sheetViews>
  <sheetFormatPr defaultColWidth="9.140625" defaultRowHeight="12.75"/>
  <cols>
    <col min="1" max="1" width="4.7109375" style="5" customWidth="1"/>
    <col min="2" max="2" width="7.00390625" style="4" customWidth="1"/>
    <col min="3" max="3" width="23.7109375" style="4" customWidth="1"/>
    <col min="4" max="4" width="13.421875" style="4" customWidth="1"/>
    <col min="5" max="5" width="6.8515625" style="5" customWidth="1"/>
    <col min="6" max="6" width="17.57421875" style="4" customWidth="1"/>
    <col min="7" max="7" width="19.8515625" style="123" customWidth="1"/>
    <col min="8" max="8" width="19.00390625" style="67" customWidth="1"/>
    <col min="9" max="9" width="20.8515625" style="123" customWidth="1"/>
    <col min="10" max="10" width="9.140625" style="4" customWidth="1"/>
    <col min="11" max="11" width="11.28125" style="143" bestFit="1" customWidth="1"/>
    <col min="12" max="16384" width="9.140625" style="4" customWidth="1"/>
  </cols>
  <sheetData>
    <row r="1" spans="2:4" ht="12.75">
      <c r="B1" s="7" t="s">
        <v>53</v>
      </c>
      <c r="C1" s="7"/>
      <c r="D1" s="7"/>
    </row>
    <row r="2" spans="2:4" ht="12.75">
      <c r="B2" s="7"/>
      <c r="C2" s="7"/>
      <c r="D2" s="7"/>
    </row>
    <row r="3" spans="2:4" ht="12.75">
      <c r="B3" s="7" t="s">
        <v>0</v>
      </c>
      <c r="C3" s="7"/>
      <c r="D3" s="7"/>
    </row>
    <row r="4" spans="2:4" ht="12.75">
      <c r="B4" s="35" t="str">
        <f>CPL!A4</f>
        <v>FOR THE FOURTH QUARTER ENDED 31 MARCH 2008</v>
      </c>
      <c r="C4" s="35"/>
      <c r="D4" s="35"/>
    </row>
    <row r="5" spans="2:4" ht="12.75">
      <c r="B5" s="3"/>
      <c r="C5" s="3"/>
      <c r="D5" s="3"/>
    </row>
    <row r="6" ht="12.75">
      <c r="A6" s="7"/>
    </row>
    <row r="7" spans="1:9" ht="12.75">
      <c r="A7" s="8"/>
      <c r="B7" s="9"/>
      <c r="C7" s="158"/>
      <c r="D7" s="158"/>
      <c r="E7" s="10"/>
      <c r="F7" s="216" t="s">
        <v>1</v>
      </c>
      <c r="G7" s="217"/>
      <c r="H7" s="218" t="s">
        <v>2</v>
      </c>
      <c r="I7" s="219"/>
    </row>
    <row r="8" spans="1:9" ht="12.75">
      <c r="A8" s="8"/>
      <c r="B8" s="11"/>
      <c r="C8" s="159"/>
      <c r="D8" s="159"/>
      <c r="E8" s="12"/>
      <c r="F8" s="13" t="s">
        <v>3</v>
      </c>
      <c r="G8" s="124" t="s">
        <v>4</v>
      </c>
      <c r="H8" s="125" t="s">
        <v>3</v>
      </c>
      <c r="I8" s="124" t="s">
        <v>4</v>
      </c>
    </row>
    <row r="9" spans="1:9" ht="12.75">
      <c r="A9" s="8"/>
      <c r="B9" s="11"/>
      <c r="C9" s="159"/>
      <c r="D9" s="159"/>
      <c r="E9" s="12"/>
      <c r="F9" s="14" t="s">
        <v>47</v>
      </c>
      <c r="G9" s="126" t="s">
        <v>5</v>
      </c>
      <c r="H9" s="127" t="s">
        <v>48</v>
      </c>
      <c r="I9" s="126" t="s">
        <v>5</v>
      </c>
    </row>
    <row r="10" spans="1:9" ht="12.75">
      <c r="A10" s="8"/>
      <c r="B10" s="11"/>
      <c r="C10" s="159"/>
      <c r="D10" s="159"/>
      <c r="E10" s="12"/>
      <c r="F10" s="14"/>
      <c r="G10" s="126" t="s">
        <v>6</v>
      </c>
      <c r="H10" s="127"/>
      <c r="I10" s="126" t="s">
        <v>7</v>
      </c>
    </row>
    <row r="11" spans="1:9" ht="12.75">
      <c r="A11" s="8"/>
      <c r="B11" s="11"/>
      <c r="C11" s="159"/>
      <c r="D11" s="159"/>
      <c r="E11" s="12"/>
      <c r="F11" s="15"/>
      <c r="G11" s="52"/>
      <c r="H11" s="106"/>
      <c r="I11" s="52"/>
    </row>
    <row r="12" spans="1:9" ht="12.75">
      <c r="A12" s="8"/>
      <c r="B12" s="11"/>
      <c r="C12" s="159"/>
      <c r="D12" s="159"/>
      <c r="E12" s="12"/>
      <c r="F12" s="38" t="str">
        <f>CPL!C12</f>
        <v>[31/03/2008]</v>
      </c>
      <c r="G12" s="127" t="str">
        <f>CPL!D12</f>
        <v>[31/03/2007]</v>
      </c>
      <c r="H12" s="127" t="str">
        <f>CPL!E12</f>
        <v>[31/03/2008]</v>
      </c>
      <c r="I12" s="127" t="str">
        <f>CPL!F12</f>
        <v>[31/03/2007]</v>
      </c>
    </row>
    <row r="13" spans="1:9" ht="12.75">
      <c r="A13" s="8"/>
      <c r="B13" s="16"/>
      <c r="C13" s="160"/>
      <c r="D13" s="160"/>
      <c r="E13" s="17"/>
      <c r="F13" s="18" t="s">
        <v>8</v>
      </c>
      <c r="G13" s="128" t="s">
        <v>8</v>
      </c>
      <c r="H13" s="60" t="s">
        <v>8</v>
      </c>
      <c r="I13" s="128" t="s">
        <v>8</v>
      </c>
    </row>
    <row r="14" spans="2:14" ht="12.75">
      <c r="B14" s="156" t="s">
        <v>137</v>
      </c>
      <c r="C14" s="161"/>
      <c r="D14" s="161"/>
      <c r="E14" s="10"/>
      <c r="F14" s="52">
        <v>22046</v>
      </c>
      <c r="G14" s="52">
        <v>28297</v>
      </c>
      <c r="H14" s="106">
        <v>74270</v>
      </c>
      <c r="I14" s="106">
        <v>112152</v>
      </c>
      <c r="J14" s="70"/>
      <c r="N14" s="70"/>
    </row>
    <row r="15" spans="2:9" ht="12.75">
      <c r="B15" s="11"/>
      <c r="C15" s="159"/>
      <c r="D15" s="159"/>
      <c r="E15" s="12"/>
      <c r="F15" s="52"/>
      <c r="G15" s="52"/>
      <c r="H15" s="106"/>
      <c r="I15" s="106"/>
    </row>
    <row r="16" spans="2:14" ht="12.75">
      <c r="B16" s="157" t="s">
        <v>172</v>
      </c>
      <c r="C16" s="162"/>
      <c r="D16" s="162"/>
      <c r="E16" s="20"/>
      <c r="F16" s="52">
        <f>-13696-3087-3952-410</f>
        <v>-21145</v>
      </c>
      <c r="G16" s="52">
        <v>-28211</v>
      </c>
      <c r="H16" s="106">
        <f>-43882-10585-2056-19873-1509-15610</f>
        <v>-93515</v>
      </c>
      <c r="I16" s="106">
        <v>-109974</v>
      </c>
      <c r="N16" s="70"/>
    </row>
    <row r="17" spans="2:9" ht="12.75">
      <c r="B17" s="11"/>
      <c r="C17" s="159"/>
      <c r="D17" s="159"/>
      <c r="E17" s="12"/>
      <c r="F17" s="52"/>
      <c r="G17" s="52"/>
      <c r="H17" s="106"/>
      <c r="I17" s="106"/>
    </row>
    <row r="18" spans="2:9" ht="12.75">
      <c r="B18" s="11" t="s">
        <v>171</v>
      </c>
      <c r="C18" s="159"/>
      <c r="D18" s="159"/>
      <c r="E18" s="12"/>
      <c r="F18" s="52">
        <f>285</f>
        <v>285</v>
      </c>
      <c r="G18" s="52">
        <v>287</v>
      </c>
      <c r="H18" s="106">
        <f>1616+15610</f>
        <v>17226</v>
      </c>
      <c r="I18" s="106">
        <v>594</v>
      </c>
    </row>
    <row r="19" spans="2:9" ht="12.75">
      <c r="B19" s="99"/>
      <c r="C19" s="163"/>
      <c r="D19" s="163"/>
      <c r="E19" s="12"/>
      <c r="F19" s="53"/>
      <c r="G19" s="53"/>
      <c r="H19" s="63"/>
      <c r="I19" s="53"/>
    </row>
    <row r="20" spans="2:9" ht="12.75">
      <c r="B20" s="11" t="s">
        <v>143</v>
      </c>
      <c r="C20" s="159"/>
      <c r="D20" s="159"/>
      <c r="E20" s="12"/>
      <c r="F20" s="54">
        <f>SUM(F14:F19)</f>
        <v>1186</v>
      </c>
      <c r="G20" s="54">
        <f>SUM(G14:G19)</f>
        <v>373</v>
      </c>
      <c r="H20" s="54">
        <f>SUM(H14:H19)</f>
        <v>-2019</v>
      </c>
      <c r="I20" s="54">
        <f>SUM(I14:I19)</f>
        <v>2772</v>
      </c>
    </row>
    <row r="21" spans="2:9" ht="12.75">
      <c r="B21" s="11"/>
      <c r="C21" s="159"/>
      <c r="D21" s="159"/>
      <c r="E21" s="12"/>
      <c r="F21" s="52"/>
      <c r="G21" s="52"/>
      <c r="H21" s="106"/>
      <c r="I21" s="52"/>
    </row>
    <row r="22" spans="2:9" ht="12.75">
      <c r="B22" s="11" t="s">
        <v>94</v>
      </c>
      <c r="C22" s="159"/>
      <c r="D22" s="159"/>
      <c r="E22" s="12"/>
      <c r="F22" s="55">
        <v>-158</v>
      </c>
      <c r="G22" s="55">
        <v>-416</v>
      </c>
      <c r="H22" s="106">
        <v>-1183</v>
      </c>
      <c r="I22" s="107">
        <v>-1355</v>
      </c>
    </row>
    <row r="23" spans="2:9" ht="12.75">
      <c r="B23" s="11"/>
      <c r="C23" s="159"/>
      <c r="D23" s="159"/>
      <c r="E23" s="12"/>
      <c r="F23" s="53"/>
      <c r="G23" s="53"/>
      <c r="H23" s="63"/>
      <c r="I23" s="53"/>
    </row>
    <row r="24" spans="2:9" ht="12.75">
      <c r="B24" s="11"/>
      <c r="C24" s="159"/>
      <c r="D24" s="159"/>
      <c r="E24" s="12"/>
      <c r="F24" s="52"/>
      <c r="G24" s="52"/>
      <c r="H24" s="106"/>
      <c r="I24" s="52"/>
    </row>
    <row r="25" spans="2:14" ht="12.75">
      <c r="B25" s="11" t="s">
        <v>155</v>
      </c>
      <c r="C25" s="159"/>
      <c r="D25" s="159"/>
      <c r="E25" s="12"/>
      <c r="F25" s="55">
        <f>F20+F22</f>
        <v>1028</v>
      </c>
      <c r="G25" s="55">
        <f>G20+G22</f>
        <v>-43</v>
      </c>
      <c r="H25" s="107">
        <f>H20+H22</f>
        <v>-3202</v>
      </c>
      <c r="I25" s="52">
        <f>I20+I22</f>
        <v>1417</v>
      </c>
      <c r="J25" s="70"/>
      <c r="N25" s="70"/>
    </row>
    <row r="26" spans="2:9" ht="12.75">
      <c r="B26" s="11"/>
      <c r="C26" s="159"/>
      <c r="D26" s="159"/>
      <c r="E26" s="12"/>
      <c r="F26" s="52"/>
      <c r="G26" s="52"/>
      <c r="H26" s="106"/>
      <c r="I26" s="52"/>
    </row>
    <row r="27" spans="2:10" ht="12.75">
      <c r="B27" s="11" t="s">
        <v>15</v>
      </c>
      <c r="C27" s="159"/>
      <c r="D27" s="159"/>
      <c r="E27" s="12"/>
      <c r="F27" s="55">
        <v>-149</v>
      </c>
      <c r="G27" s="55">
        <v>1012</v>
      </c>
      <c r="H27" s="106">
        <v>-94</v>
      </c>
      <c r="I27" s="144">
        <v>700</v>
      </c>
      <c r="J27" s="70"/>
    </row>
    <row r="28" spans="2:9" ht="12.75">
      <c r="B28" s="11"/>
      <c r="C28" s="159"/>
      <c r="D28" s="159"/>
      <c r="E28" s="12"/>
      <c r="F28" s="53"/>
      <c r="G28" s="53"/>
      <c r="H28" s="63"/>
      <c r="I28" s="53"/>
    </row>
    <row r="29" spans="2:14" ht="12.75">
      <c r="B29" s="11" t="s">
        <v>144</v>
      </c>
      <c r="C29" s="159"/>
      <c r="D29" s="159"/>
      <c r="E29" s="12"/>
      <c r="F29" s="52">
        <f>F25+F27</f>
        <v>879</v>
      </c>
      <c r="G29" s="52">
        <f>G25+G27</f>
        <v>969</v>
      </c>
      <c r="H29" s="106">
        <f>H25+H27</f>
        <v>-3296</v>
      </c>
      <c r="I29" s="52">
        <f>I25+I27</f>
        <v>2117</v>
      </c>
      <c r="N29" s="70"/>
    </row>
    <row r="30" spans="2:9" ht="3" customHeight="1" thickBot="1">
      <c r="B30" s="11"/>
      <c r="C30" s="159"/>
      <c r="D30" s="159"/>
      <c r="E30" s="12"/>
      <c r="F30" s="100"/>
      <c r="G30" s="100"/>
      <c r="H30" s="108"/>
      <c r="I30" s="100"/>
    </row>
    <row r="31" spans="2:9" ht="13.5" thickTop="1">
      <c r="B31" s="11"/>
      <c r="C31" s="159"/>
      <c r="D31" s="159"/>
      <c r="E31" s="12"/>
      <c r="F31" s="52"/>
      <c r="G31" s="52"/>
      <c r="H31" s="106"/>
      <c r="I31" s="52"/>
    </row>
    <row r="32" spans="2:9" ht="12.75">
      <c r="B32" s="11" t="s">
        <v>82</v>
      </c>
      <c r="C32" s="159"/>
      <c r="D32" s="159"/>
      <c r="E32" s="12"/>
      <c r="F32" s="52"/>
      <c r="G32" s="52"/>
      <c r="H32" s="106"/>
      <c r="I32" s="52"/>
    </row>
    <row r="33" spans="2:9" ht="12.75">
      <c r="B33" s="11" t="s">
        <v>85</v>
      </c>
      <c r="C33" s="159"/>
      <c r="D33" s="159"/>
      <c r="E33" s="12"/>
      <c r="F33" s="52">
        <f>F35-F34</f>
        <v>1103</v>
      </c>
      <c r="G33" s="52">
        <v>486</v>
      </c>
      <c r="H33" s="106">
        <f>H35-H34</f>
        <v>-2737</v>
      </c>
      <c r="I33" s="106">
        <v>1941</v>
      </c>
    </row>
    <row r="34" spans="2:9" ht="12.75">
      <c r="B34" s="11" t="s">
        <v>16</v>
      </c>
      <c r="C34" s="159"/>
      <c r="D34" s="159"/>
      <c r="E34" s="12"/>
      <c r="F34" s="53">
        <v>-224</v>
      </c>
      <c r="G34" s="53">
        <v>483</v>
      </c>
      <c r="H34" s="106">
        <v>-559</v>
      </c>
      <c r="I34" s="63">
        <v>176</v>
      </c>
    </row>
    <row r="35" spans="2:9" ht="13.5" thickBot="1">
      <c r="B35" s="11"/>
      <c r="C35" s="159"/>
      <c r="D35" s="159"/>
      <c r="E35" s="12"/>
      <c r="F35" s="100">
        <f>F29</f>
        <v>879</v>
      </c>
      <c r="G35" s="100">
        <f>SUM(G33:G34)</f>
        <v>969</v>
      </c>
      <c r="H35" s="141">
        <f>H29</f>
        <v>-3296</v>
      </c>
      <c r="I35" s="100">
        <f>SUM(I33:I34)</f>
        <v>2117</v>
      </c>
    </row>
    <row r="36" spans="2:9" ht="13.5" thickTop="1">
      <c r="B36" s="11"/>
      <c r="C36" s="159"/>
      <c r="D36" s="159"/>
      <c r="E36" s="12"/>
      <c r="F36" s="52"/>
      <c r="G36" s="52"/>
      <c r="H36" s="106"/>
      <c r="I36" s="52"/>
    </row>
    <row r="37" spans="2:9" ht="12.75">
      <c r="B37" s="11"/>
      <c r="C37" s="159"/>
      <c r="D37" s="159"/>
      <c r="E37" s="12"/>
      <c r="F37" s="53"/>
      <c r="G37" s="53"/>
      <c r="H37" s="63"/>
      <c r="I37" s="53"/>
    </row>
    <row r="38" spans="2:9" ht="12.75">
      <c r="B38" s="11"/>
      <c r="C38" s="159"/>
      <c r="D38" s="159"/>
      <c r="E38" s="12"/>
      <c r="F38" s="56"/>
      <c r="G38" s="56"/>
      <c r="H38" s="80"/>
      <c r="I38" s="56"/>
    </row>
    <row r="39" spans="2:9" ht="12.75">
      <c r="B39" s="11" t="s">
        <v>138</v>
      </c>
      <c r="C39" s="159"/>
      <c r="D39" s="159"/>
      <c r="E39" s="12"/>
      <c r="F39" s="52"/>
      <c r="G39" s="52"/>
      <c r="H39" s="106"/>
      <c r="I39" s="52"/>
    </row>
    <row r="40" spans="2:9" ht="12.75">
      <c r="B40" s="21" t="s">
        <v>17</v>
      </c>
      <c r="C40" s="164"/>
      <c r="D40" s="164"/>
      <c r="E40" s="22"/>
      <c r="F40" s="57">
        <f>F33/(355618)*100</f>
        <v>0.31</v>
      </c>
      <c r="G40" s="57">
        <f>G33/76118*100</f>
        <v>0.64</v>
      </c>
      <c r="H40" s="57">
        <f>H33/(234000)*100</f>
        <v>-1.17</v>
      </c>
      <c r="I40" s="57">
        <f>I33/76118*100</f>
        <v>2.55</v>
      </c>
    </row>
    <row r="41" spans="2:9" ht="12.75">
      <c r="B41" s="21" t="s">
        <v>18</v>
      </c>
      <c r="C41" s="164"/>
      <c r="D41" s="164"/>
      <c r="E41" s="22"/>
      <c r="F41" s="57" t="s">
        <v>44</v>
      </c>
      <c r="G41" s="57" t="s">
        <v>44</v>
      </c>
      <c r="H41" s="57" t="s">
        <v>44</v>
      </c>
      <c r="I41" s="57" t="s">
        <v>44</v>
      </c>
    </row>
    <row r="42" spans="2:9" ht="12.75">
      <c r="B42" s="21"/>
      <c r="C42" s="164"/>
      <c r="D42" s="164"/>
      <c r="E42" s="22"/>
      <c r="F42" s="57"/>
      <c r="G42" s="57"/>
      <c r="H42" s="102"/>
      <c r="I42" s="57"/>
    </row>
    <row r="43" spans="2:9" ht="12.75">
      <c r="B43" s="16" t="s">
        <v>19</v>
      </c>
      <c r="C43" s="160"/>
      <c r="D43" s="160"/>
      <c r="E43" s="17"/>
      <c r="F43" s="58">
        <v>0</v>
      </c>
      <c r="G43" s="58">
        <v>0</v>
      </c>
      <c r="H43" s="103">
        <v>0</v>
      </c>
      <c r="I43" s="58">
        <v>0</v>
      </c>
    </row>
    <row r="44" spans="6:9" ht="12.75">
      <c r="F44" s="59"/>
      <c r="G44" s="59"/>
      <c r="H44" s="109"/>
      <c r="I44" s="59"/>
    </row>
    <row r="45" spans="6:9" ht="12.75">
      <c r="F45" s="59"/>
      <c r="G45" s="59"/>
      <c r="H45" s="109"/>
      <c r="I45" s="59"/>
    </row>
    <row r="46" spans="2:9" ht="12.75">
      <c r="B46" s="206"/>
      <c r="C46" s="207"/>
      <c r="D46" s="207"/>
      <c r="E46" s="208"/>
      <c r="F46" s="212" t="s">
        <v>54</v>
      </c>
      <c r="G46" s="213"/>
      <c r="H46" s="212" t="s">
        <v>20</v>
      </c>
      <c r="I46" s="213"/>
    </row>
    <row r="47" spans="2:9" ht="12.75">
      <c r="B47" s="209"/>
      <c r="C47" s="210"/>
      <c r="D47" s="210"/>
      <c r="E47" s="211"/>
      <c r="F47" s="214"/>
      <c r="G47" s="215"/>
      <c r="H47" s="214" t="s">
        <v>12</v>
      </c>
      <c r="I47" s="215"/>
    </row>
    <row r="48" spans="2:9" ht="19.5" customHeight="1">
      <c r="B48" s="9" t="s">
        <v>83</v>
      </c>
      <c r="C48" s="158"/>
      <c r="D48" s="158"/>
      <c r="E48" s="10"/>
      <c r="F48" s="220">
        <f>CBS!D54</f>
        <v>0.17</v>
      </c>
      <c r="G48" s="221"/>
      <c r="H48" s="220">
        <f>CBS!E54</f>
        <v>0.22</v>
      </c>
      <c r="I48" s="221"/>
    </row>
    <row r="49" spans="2:9" ht="12.75">
      <c r="B49" s="16"/>
      <c r="C49" s="160"/>
      <c r="D49" s="160"/>
      <c r="E49" s="17"/>
      <c r="F49" s="105"/>
      <c r="G49" s="129"/>
      <c r="H49" s="110"/>
      <c r="I49" s="129"/>
    </row>
    <row r="50" spans="6:9" ht="12.75">
      <c r="F50" s="23"/>
      <c r="G50" s="59"/>
      <c r="H50" s="109"/>
      <c r="I50" s="59"/>
    </row>
    <row r="51" spans="2:9" ht="12.75">
      <c r="B51" s="170"/>
      <c r="C51" s="171"/>
      <c r="D51" s="171"/>
      <c r="E51" s="8"/>
      <c r="F51" s="172"/>
      <c r="G51" s="173"/>
      <c r="H51" s="133"/>
      <c r="I51" s="59"/>
    </row>
    <row r="52" spans="2:9" ht="12.75">
      <c r="B52" s="180" t="s">
        <v>134</v>
      </c>
      <c r="C52" s="171"/>
      <c r="D52" s="171"/>
      <c r="E52" s="8"/>
      <c r="F52" s="174"/>
      <c r="G52" s="174"/>
      <c r="H52" s="133"/>
      <c r="I52" s="59"/>
    </row>
    <row r="53" spans="2:9" ht="12.75">
      <c r="B53" s="171"/>
      <c r="C53" s="171"/>
      <c r="D53" s="171"/>
      <c r="E53" s="8"/>
      <c r="F53" s="175"/>
      <c r="G53" s="175"/>
      <c r="H53" s="133"/>
      <c r="I53" s="59"/>
    </row>
    <row r="54" spans="2:8" ht="12.75">
      <c r="B54" s="176"/>
      <c r="C54" s="176"/>
      <c r="D54" s="159"/>
      <c r="E54" s="8"/>
      <c r="F54" s="159"/>
      <c r="G54" s="177"/>
      <c r="H54" s="64"/>
    </row>
    <row r="55" spans="2:8" ht="12.75">
      <c r="B55" s="180" t="s">
        <v>130</v>
      </c>
      <c r="C55" s="171"/>
      <c r="D55" s="159"/>
      <c r="E55" s="8"/>
      <c r="F55" s="171"/>
      <c r="G55" s="177"/>
      <c r="H55" s="64"/>
    </row>
    <row r="56" spans="2:8" ht="12.75">
      <c r="B56" s="171"/>
      <c r="C56" s="171"/>
      <c r="D56" s="159"/>
      <c r="E56" s="8"/>
      <c r="F56" s="171"/>
      <c r="G56" s="171"/>
      <c r="H56" s="64"/>
    </row>
    <row r="57" spans="2:8" ht="12.75">
      <c r="B57" s="171"/>
      <c r="C57" s="178"/>
      <c r="D57" s="159"/>
      <c r="E57" s="8"/>
      <c r="F57" s="171"/>
      <c r="G57" s="171"/>
      <c r="H57" s="64"/>
    </row>
    <row r="58" spans="2:8" ht="12.75">
      <c r="B58" s="171"/>
      <c r="C58" s="171"/>
      <c r="D58" s="159"/>
      <c r="E58" s="8"/>
      <c r="F58" s="171"/>
      <c r="G58" s="177"/>
      <c r="H58" s="64"/>
    </row>
    <row r="59" spans="2:8" ht="12.75">
      <c r="B59" s="179"/>
      <c r="C59" s="178"/>
      <c r="D59" s="159"/>
      <c r="E59" s="8"/>
      <c r="F59" s="171"/>
      <c r="G59" s="177"/>
      <c r="H59" s="64"/>
    </row>
    <row r="60" spans="2:8" ht="12.75">
      <c r="B60" s="171"/>
      <c r="C60" s="171"/>
      <c r="D60" s="159"/>
      <c r="E60" s="8"/>
      <c r="F60" s="171"/>
      <c r="G60" s="171"/>
      <c r="H60" s="64"/>
    </row>
    <row r="61" spans="2:8" ht="12.75">
      <c r="B61" s="171"/>
      <c r="C61" s="178"/>
      <c r="D61" s="159"/>
      <c r="E61" s="8"/>
      <c r="F61" s="171"/>
      <c r="G61" s="171"/>
      <c r="H61" s="64"/>
    </row>
    <row r="62" spans="2:4" ht="12.75">
      <c r="B62" s="166"/>
      <c r="C62" s="166"/>
      <c r="D62" s="166"/>
    </row>
    <row r="66" spans="6:7" ht="12.75">
      <c r="F66" s="23" t="s">
        <v>131</v>
      </c>
      <c r="G66" s="59" t="s">
        <v>132</v>
      </c>
    </row>
    <row r="67" spans="2:7" ht="12.75">
      <c r="B67" s="166"/>
      <c r="F67" s="168" t="s">
        <v>133</v>
      </c>
      <c r="G67" s="168" t="s">
        <v>133</v>
      </c>
    </row>
    <row r="68" spans="2:7" ht="12.75">
      <c r="B68" s="165" t="s">
        <v>130</v>
      </c>
      <c r="C68" s="165" t="s">
        <v>136</v>
      </c>
      <c r="F68" s="167" t="s">
        <v>8</v>
      </c>
      <c r="G68" s="167" t="s">
        <v>8</v>
      </c>
    </row>
    <row r="69" ht="12.75">
      <c r="B69" s="166"/>
    </row>
    <row r="70" spans="2:7" ht="12.75">
      <c r="B70" s="166"/>
      <c r="C70" s="4" t="s">
        <v>135</v>
      </c>
      <c r="F70" s="160">
        <v>-3000</v>
      </c>
      <c r="G70" s="169">
        <v>-3000</v>
      </c>
    </row>
    <row r="71" ht="12.75">
      <c r="B71" s="166"/>
    </row>
  </sheetData>
  <mergeCells count="9">
    <mergeCell ref="F7:G7"/>
    <mergeCell ref="H7:I7"/>
    <mergeCell ref="H48:I48"/>
    <mergeCell ref="F48:G48"/>
    <mergeCell ref="B46:E47"/>
    <mergeCell ref="F46:G46"/>
    <mergeCell ref="H46:I46"/>
    <mergeCell ref="F47:G47"/>
    <mergeCell ref="H47:I47"/>
  </mergeCells>
  <printOptions/>
  <pageMargins left="0.63" right="0.47" top="1" bottom="1" header="0.5" footer="0.5"/>
  <pageSetup fitToHeight="1" fitToWidth="1" horizontalDpi="600" verticalDpi="600" orientation="portrait" paperSize="9" scale="70" r:id="rId2"/>
  <headerFooter alignWithMargins="0">
    <oddFooter>&amp;LThe condensed consolidated income statements should be read in conjunction with the audited financial statements for the year ended 31 March 2007 and the accompanying explanatory notes attached to the interim financial statements.
</oddFooter>
  </headerFooter>
  <drawing r:id="rId1"/>
</worksheet>
</file>

<file path=xl/worksheets/sheet3.xml><?xml version="1.0" encoding="utf-8"?>
<worksheet xmlns="http://schemas.openxmlformats.org/spreadsheetml/2006/main" xmlns:r="http://schemas.openxmlformats.org/officeDocument/2006/relationships">
  <sheetPr>
    <tabColor indexed="14"/>
  </sheetPr>
  <dimension ref="B1:G57"/>
  <sheetViews>
    <sheetView workbookViewId="0" topLeftCell="A1">
      <pane xSplit="3" ySplit="10" topLeftCell="D41" activePane="bottomRight" state="frozen"/>
      <selection pane="topLeft" activeCell="E52" sqref="E52"/>
      <selection pane="topRight" activeCell="E52" sqref="E52"/>
      <selection pane="bottomLeft" activeCell="E52" sqref="E52"/>
      <selection pane="bottomRight" activeCell="D57" sqref="D57"/>
    </sheetView>
  </sheetViews>
  <sheetFormatPr defaultColWidth="9.140625" defaultRowHeight="12.75"/>
  <cols>
    <col min="1" max="1" width="1.1484375" style="4" customWidth="1"/>
    <col min="2" max="2" width="42.140625" style="4" customWidth="1"/>
    <col min="3" max="3" width="7.7109375" style="4" customWidth="1"/>
    <col min="4" max="4" width="17.57421875" style="67" customWidth="1"/>
    <col min="5" max="5" width="17.57421875" style="123" customWidth="1"/>
    <col min="6" max="6" width="9.57421875" style="4" bestFit="1" customWidth="1"/>
    <col min="7" max="7" width="10.28125" style="4" customWidth="1"/>
    <col min="8" max="16384" width="9.140625" style="4" customWidth="1"/>
  </cols>
  <sheetData>
    <row r="1" ht="12.75">
      <c r="B1" s="7" t="s">
        <v>53</v>
      </c>
    </row>
    <row r="2" ht="12.75">
      <c r="B2" s="3"/>
    </row>
    <row r="3" ht="12.75">
      <c r="B3" s="3" t="s">
        <v>21</v>
      </c>
    </row>
    <row r="4" ht="12.75">
      <c r="B4" s="3" t="s">
        <v>145</v>
      </c>
    </row>
    <row r="6" spans="4:5" ht="12.75">
      <c r="D6" s="149" t="s">
        <v>22</v>
      </c>
      <c r="E6" s="150" t="s">
        <v>22</v>
      </c>
    </row>
    <row r="7" spans="3:5" ht="12.75">
      <c r="C7" s="5"/>
      <c r="D7" s="149" t="s">
        <v>146</v>
      </c>
      <c r="E7" s="149" t="s">
        <v>97</v>
      </c>
    </row>
    <row r="8" spans="3:5" ht="12.75">
      <c r="C8" s="5"/>
      <c r="D8" s="149" t="s">
        <v>96</v>
      </c>
      <c r="E8" s="150" t="s">
        <v>73</v>
      </c>
    </row>
    <row r="9" spans="4:5" ht="12.75">
      <c r="D9" s="149" t="s">
        <v>8</v>
      </c>
      <c r="E9" s="150" t="s">
        <v>8</v>
      </c>
    </row>
    <row r="10" spans="4:5" ht="12.75">
      <c r="D10" s="149"/>
      <c r="E10" s="135"/>
    </row>
    <row r="11" ht="12.75">
      <c r="B11" s="3" t="s">
        <v>64</v>
      </c>
    </row>
    <row r="12" ht="12.75">
      <c r="B12" s="3" t="s">
        <v>65</v>
      </c>
    </row>
    <row r="13" spans="2:5" ht="12.75">
      <c r="B13" s="75" t="s">
        <v>23</v>
      </c>
      <c r="D13" s="111">
        <v>5105</v>
      </c>
      <c r="E13" s="136">
        <v>3885</v>
      </c>
    </row>
    <row r="14" spans="2:5" ht="12.75">
      <c r="B14" s="75" t="s">
        <v>66</v>
      </c>
      <c r="D14" s="111">
        <f>2856+904</f>
        <v>3760</v>
      </c>
      <c r="E14" s="136">
        <v>4222</v>
      </c>
    </row>
    <row r="15" spans="2:5" ht="12.75">
      <c r="B15" s="75" t="s">
        <v>90</v>
      </c>
      <c r="D15" s="111">
        <v>2955</v>
      </c>
      <c r="E15" s="136">
        <v>3175</v>
      </c>
    </row>
    <row r="16" spans="4:5" ht="12.75">
      <c r="D16" s="112">
        <f>SUM(D13:D15)</f>
        <v>11820</v>
      </c>
      <c r="E16" s="137">
        <f>SUM(E13:E15)</f>
        <v>11282</v>
      </c>
    </row>
    <row r="17" spans="2:5" ht="12.75">
      <c r="B17" s="3" t="s">
        <v>24</v>
      </c>
      <c r="D17" s="111"/>
      <c r="E17" s="136"/>
    </row>
    <row r="18" spans="2:5" ht="12.75">
      <c r="B18" s="75" t="s">
        <v>25</v>
      </c>
      <c r="D18" s="111">
        <v>1464</v>
      </c>
      <c r="E18" s="111">
        <v>2125</v>
      </c>
    </row>
    <row r="19" spans="2:5" ht="12.75">
      <c r="B19" s="75" t="s">
        <v>60</v>
      </c>
      <c r="D19" s="111">
        <v>31842</v>
      </c>
      <c r="E19" s="111">
        <f>50032-83+1801</f>
        <v>51750</v>
      </c>
    </row>
    <row r="20" spans="2:5" ht="12.75">
      <c r="B20" s="75" t="s">
        <v>79</v>
      </c>
      <c r="D20" s="111">
        <v>3860</v>
      </c>
      <c r="E20" s="111">
        <f>9905-1801+2</f>
        <v>8106</v>
      </c>
    </row>
    <row r="21" spans="2:5" ht="12.75">
      <c r="B21" s="75" t="s">
        <v>99</v>
      </c>
      <c r="D21" s="111">
        <v>371</v>
      </c>
      <c r="E21" s="111">
        <v>207</v>
      </c>
    </row>
    <row r="22" spans="2:5" ht="12.75">
      <c r="B22" s="75" t="s">
        <v>86</v>
      </c>
      <c r="D22" s="111">
        <f>35210+47</f>
        <v>35257</v>
      </c>
      <c r="E22" s="111">
        <f>14185+83</f>
        <v>14268</v>
      </c>
    </row>
    <row r="23" spans="4:5" ht="12.75">
      <c r="D23" s="112">
        <f>SUM(D18:D22)</f>
        <v>72794</v>
      </c>
      <c r="E23" s="137">
        <f>SUM(E18:E22)</f>
        <v>76456</v>
      </c>
    </row>
    <row r="24" spans="2:5" ht="13.5" thickBot="1">
      <c r="B24" s="3" t="s">
        <v>67</v>
      </c>
      <c r="D24" s="113">
        <f>D16+D23</f>
        <v>84614</v>
      </c>
      <c r="E24" s="138">
        <f>E16+E23</f>
        <v>87738</v>
      </c>
    </row>
    <row r="25" spans="2:5" ht="12.75">
      <c r="B25" s="3"/>
      <c r="D25" s="114"/>
      <c r="E25" s="139"/>
    </row>
    <row r="26" spans="2:5" ht="12.75">
      <c r="B26" s="3" t="s">
        <v>68</v>
      </c>
      <c r="D26" s="114"/>
      <c r="E26" s="139"/>
    </row>
    <row r="27" spans="2:5" ht="12.75">
      <c r="B27" s="3" t="s">
        <v>87</v>
      </c>
      <c r="D27" s="114"/>
      <c r="E27" s="139"/>
    </row>
    <row r="28" spans="2:5" ht="12.75">
      <c r="B28" s="3"/>
      <c r="D28" s="114"/>
      <c r="E28" s="139"/>
    </row>
    <row r="29" spans="2:5" ht="12.75">
      <c r="B29" s="120" t="s">
        <v>27</v>
      </c>
      <c r="D29" s="111">
        <v>89037</v>
      </c>
      <c r="E29" s="111">
        <f>ROUND((76118087)/1000,0)</f>
        <v>76118</v>
      </c>
    </row>
    <row r="30" spans="2:5" ht="12.75">
      <c r="B30" s="120" t="s">
        <v>28</v>
      </c>
      <c r="D30" s="151">
        <v>5488</v>
      </c>
      <c r="E30" s="111">
        <f>ROUND((15738255)/1000,0)</f>
        <v>15738</v>
      </c>
    </row>
    <row r="31" spans="2:5" ht="12.75">
      <c r="B31" s="120" t="s">
        <v>29</v>
      </c>
      <c r="D31" s="151">
        <v>-13509</v>
      </c>
      <c r="E31" s="111">
        <v>-13509</v>
      </c>
    </row>
    <row r="32" spans="2:5" ht="12.75">
      <c r="B32" s="120" t="s">
        <v>42</v>
      </c>
      <c r="D32" s="151">
        <v>0</v>
      </c>
      <c r="E32" s="111">
        <f>ROUND((3030303)/1000,0)</f>
        <v>3030</v>
      </c>
    </row>
    <row r="33" spans="2:5" ht="12.75">
      <c r="B33" s="120" t="s">
        <v>162</v>
      </c>
      <c r="D33" s="151">
        <v>4</v>
      </c>
      <c r="E33" s="111">
        <v>0</v>
      </c>
    </row>
    <row r="34" spans="2:5" ht="12.75">
      <c r="B34" s="120" t="s">
        <v>45</v>
      </c>
      <c r="D34" s="151">
        <v>51</v>
      </c>
      <c r="E34" s="111">
        <f>ROUND((51000)/1000,0)</f>
        <v>51</v>
      </c>
    </row>
    <row r="35" spans="2:4" s="6" customFormat="1" ht="12.75">
      <c r="B35" s="119" t="s">
        <v>91</v>
      </c>
      <c r="D35" s="152"/>
    </row>
    <row r="36" spans="2:7" s="6" customFormat="1" ht="12.75">
      <c r="B36" s="119" t="s">
        <v>139</v>
      </c>
      <c r="D36" s="153">
        <v>0</v>
      </c>
      <c r="E36" s="115">
        <f>ROUND((28566693)/1000,0)-1</f>
        <v>28566</v>
      </c>
      <c r="G36" s="145"/>
    </row>
    <row r="37" spans="2:5" ht="12.75">
      <c r="B37" s="120" t="s">
        <v>46</v>
      </c>
      <c r="D37" s="154">
        <v>-23010</v>
      </c>
      <c r="E37" s="140">
        <v>-95731</v>
      </c>
    </row>
    <row r="38" spans="2:5" s="3" customFormat="1" ht="12.75">
      <c r="B38" s="122"/>
      <c r="D38" s="111">
        <f>SUM(D29:D37)</f>
        <v>58061</v>
      </c>
      <c r="E38" s="136">
        <f>SUM(E29:E37)</f>
        <v>14263</v>
      </c>
    </row>
    <row r="39" spans="2:5" s="71" customFormat="1" ht="12.75">
      <c r="B39" s="3" t="s">
        <v>30</v>
      </c>
      <c r="D39" s="116">
        <f>CCIE!L29</f>
        <v>1563</v>
      </c>
      <c r="E39" s="140">
        <v>2122</v>
      </c>
    </row>
    <row r="40" spans="2:5" ht="12.75">
      <c r="B40" s="3" t="s">
        <v>63</v>
      </c>
      <c r="D40" s="112">
        <f>D38+D39</f>
        <v>59624</v>
      </c>
      <c r="E40" s="137">
        <f>E38+E39</f>
        <v>16385</v>
      </c>
    </row>
    <row r="41" spans="2:5" ht="12.75">
      <c r="B41" s="3"/>
      <c r="D41" s="111"/>
      <c r="E41" s="136"/>
    </row>
    <row r="42" spans="2:5" ht="12.75">
      <c r="B42" s="3" t="s">
        <v>69</v>
      </c>
      <c r="D42" s="111"/>
      <c r="E42" s="136"/>
    </row>
    <row r="43" spans="2:5" ht="12.75">
      <c r="B43" s="121" t="s">
        <v>92</v>
      </c>
      <c r="D43" s="111">
        <v>426</v>
      </c>
      <c r="E43" s="136">
        <v>1089</v>
      </c>
    </row>
    <row r="44" spans="2:5" s="3" customFormat="1" ht="12.75">
      <c r="B44" s="122"/>
      <c r="D44" s="112">
        <f>SUM(D43:D43)</f>
        <v>426</v>
      </c>
      <c r="E44" s="137">
        <f>SUM(E43:E43)</f>
        <v>1089</v>
      </c>
    </row>
    <row r="45" spans="4:5" ht="12.75">
      <c r="D45" s="111"/>
      <c r="E45" s="136"/>
    </row>
    <row r="46" spans="2:5" ht="12.75">
      <c r="B46" s="3" t="s">
        <v>26</v>
      </c>
      <c r="D46" s="111"/>
      <c r="E46" s="136"/>
    </row>
    <row r="47" spans="2:5" ht="12.75">
      <c r="B47" s="120" t="s">
        <v>62</v>
      </c>
      <c r="D47" s="111">
        <v>11897</v>
      </c>
      <c r="E47" s="111">
        <v>38923</v>
      </c>
    </row>
    <row r="48" spans="2:5" ht="12.75">
      <c r="B48" s="120" t="s">
        <v>61</v>
      </c>
      <c r="D48" s="111">
        <v>8735</v>
      </c>
      <c r="E48" s="111">
        <v>13151</v>
      </c>
    </row>
    <row r="49" spans="2:5" ht="12.75">
      <c r="B49" s="120" t="s">
        <v>43</v>
      </c>
      <c r="D49" s="111">
        <v>3932</v>
      </c>
      <c r="E49" s="111">
        <v>18190</v>
      </c>
    </row>
    <row r="50" spans="2:5" ht="12.75">
      <c r="B50" s="3" t="s">
        <v>70</v>
      </c>
      <c r="D50" s="112">
        <f>SUM(D47:D49)</f>
        <v>24564</v>
      </c>
      <c r="E50" s="137">
        <f>SUM(E47:E49)</f>
        <v>70264</v>
      </c>
    </row>
    <row r="51" spans="2:5" ht="12.75">
      <c r="B51" s="3" t="s">
        <v>71</v>
      </c>
      <c r="D51" s="112">
        <f>D44+D50</f>
        <v>24990</v>
      </c>
      <c r="E51" s="137">
        <f>E44+E50</f>
        <v>71353</v>
      </c>
    </row>
    <row r="52" spans="2:5" ht="13.5" thickBot="1">
      <c r="B52" s="3" t="s">
        <v>72</v>
      </c>
      <c r="D52" s="113">
        <f>D40+D51</f>
        <v>84614</v>
      </c>
      <c r="E52" s="138">
        <f>E40+E51</f>
        <v>87738</v>
      </c>
    </row>
    <row r="54" spans="2:5" ht="13.5" thickBot="1">
      <c r="B54" s="4" t="s">
        <v>83</v>
      </c>
      <c r="D54" s="118">
        <f>ROUND(D40/D29*0.25,2)</f>
        <v>0.17</v>
      </c>
      <c r="E54" s="118">
        <f>ROUND((E40)/E29,2)</f>
        <v>0.22</v>
      </c>
    </row>
    <row r="57" spans="4:5" ht="12.75">
      <c r="D57" s="117">
        <f>D52-D24</f>
        <v>0</v>
      </c>
      <c r="E57" s="67">
        <f>E52-E24</f>
        <v>0</v>
      </c>
    </row>
  </sheetData>
  <printOptions/>
  <pageMargins left="0.62" right="0.6" top="0.76" bottom="1" header="0.5" footer="0.5"/>
  <pageSetup horizontalDpi="600" verticalDpi="600" orientation="portrait" paperSize="9" r:id="rId1"/>
  <headerFooter alignWithMargins="0">
    <oddFooter>&amp;LThe condensed consolidated balance sheet should be read in conjunction with the audited financial statements for the year ended 31 March 2007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tabColor indexed="14"/>
    <pageSetUpPr fitToPage="1"/>
  </sheetPr>
  <dimension ref="A1:N45"/>
  <sheetViews>
    <sheetView zoomScale="50" zoomScaleNormal="50" workbookViewId="0" topLeftCell="A1">
      <pane xSplit="2" ySplit="9" topLeftCell="C10" activePane="bottomRight" state="frozen"/>
      <selection pane="topLeft" activeCell="E52" sqref="E52"/>
      <selection pane="topRight" activeCell="E52" sqref="E52"/>
      <selection pane="bottomLeft" activeCell="E52" sqref="E52"/>
      <selection pane="bottomRight" activeCell="A26" sqref="A26"/>
    </sheetView>
  </sheetViews>
  <sheetFormatPr defaultColWidth="9.140625" defaultRowHeight="12.75"/>
  <cols>
    <col min="1" max="1" width="62.28125" style="83" customWidth="1"/>
    <col min="2" max="2" width="10.421875" style="83" customWidth="1"/>
    <col min="3" max="4" width="16.7109375" style="83" customWidth="1"/>
    <col min="5" max="6" width="16.28125" style="83" customWidth="1"/>
    <col min="7" max="7" width="22.00390625" style="83" customWidth="1"/>
    <col min="8" max="8" width="19.8515625" style="83" customWidth="1"/>
    <col min="9" max="9" width="23.28125" style="82" customWidth="1"/>
    <col min="10" max="10" width="24.00390625" style="83" customWidth="1"/>
    <col min="11" max="11" width="20.00390625" style="83" customWidth="1"/>
    <col min="12" max="12" width="16.00390625" style="83" customWidth="1"/>
    <col min="13" max="13" width="16.57421875" style="83" customWidth="1"/>
    <col min="14" max="16384" width="9.140625" style="83" customWidth="1"/>
  </cols>
  <sheetData>
    <row r="1" spans="1:2" ht="20.25">
      <c r="A1" s="81" t="s">
        <v>53</v>
      </c>
      <c r="B1" s="82"/>
    </row>
    <row r="3" spans="1:2" ht="20.25">
      <c r="A3" s="82" t="s">
        <v>38</v>
      </c>
      <c r="B3" s="82"/>
    </row>
    <row r="4" spans="1:2" ht="20.25">
      <c r="A4" s="84" t="str">
        <f>'CPL(2)'!B4</f>
        <v>FOR THE FOURTH QUARTER ENDED 31 MARCH 2008</v>
      </c>
      <c r="B4" s="82"/>
    </row>
    <row r="5" spans="1:12" ht="20.25">
      <c r="A5" s="82"/>
      <c r="B5" s="82"/>
      <c r="C5" s="222" t="s">
        <v>166</v>
      </c>
      <c r="D5" s="223"/>
      <c r="E5" s="223"/>
      <c r="F5" s="223"/>
      <c r="G5" s="223"/>
      <c r="H5" s="223"/>
      <c r="I5" s="223"/>
      <c r="J5" s="223"/>
      <c r="K5" s="86"/>
      <c r="L5" s="85"/>
    </row>
    <row r="6" spans="3:9" s="82" customFormat="1" ht="20.25">
      <c r="C6" s="85"/>
      <c r="D6" s="183" t="s">
        <v>167</v>
      </c>
      <c r="E6" s="184"/>
      <c r="F6" s="184"/>
      <c r="G6" s="184"/>
      <c r="H6" s="182"/>
      <c r="I6" s="97"/>
    </row>
    <row r="7" spans="3:9" s="82" customFormat="1" ht="20.25">
      <c r="C7" s="85"/>
      <c r="D7" s="85"/>
      <c r="G7" s="85"/>
      <c r="H7" s="85"/>
      <c r="I7" s="85"/>
    </row>
    <row r="8" spans="2:13" s="87" customFormat="1" ht="60.75">
      <c r="B8" s="86"/>
      <c r="C8" s="86" t="s">
        <v>39</v>
      </c>
      <c r="D8" s="86" t="s">
        <v>28</v>
      </c>
      <c r="E8" s="86" t="s">
        <v>29</v>
      </c>
      <c r="F8" s="86" t="s">
        <v>42</v>
      </c>
      <c r="G8" s="86" t="s">
        <v>162</v>
      </c>
      <c r="H8" s="86" t="s">
        <v>45</v>
      </c>
      <c r="I8" s="86" t="s">
        <v>98</v>
      </c>
      <c r="J8" s="86" t="s">
        <v>41</v>
      </c>
      <c r="K8" s="86" t="s">
        <v>40</v>
      </c>
      <c r="L8" s="86" t="s">
        <v>16</v>
      </c>
      <c r="M8" s="86" t="s">
        <v>163</v>
      </c>
    </row>
    <row r="9" spans="3:13" s="82" customFormat="1" ht="20.25">
      <c r="C9" s="85" t="s">
        <v>8</v>
      </c>
      <c r="D9" s="85" t="s">
        <v>8</v>
      </c>
      <c r="E9" s="85" t="s">
        <v>8</v>
      </c>
      <c r="F9" s="85" t="s">
        <v>8</v>
      </c>
      <c r="G9" s="85" t="s">
        <v>8</v>
      </c>
      <c r="H9" s="85" t="s">
        <v>8</v>
      </c>
      <c r="I9" s="85" t="s">
        <v>8</v>
      </c>
      <c r="J9" s="85" t="s">
        <v>8</v>
      </c>
      <c r="K9" s="85" t="s">
        <v>8</v>
      </c>
      <c r="L9" s="85" t="s">
        <v>8</v>
      </c>
      <c r="M9" s="85" t="s">
        <v>8</v>
      </c>
    </row>
    <row r="10" spans="3:11" s="82" customFormat="1" ht="20.25">
      <c r="C10" s="85"/>
      <c r="D10" s="85"/>
      <c r="E10" s="85"/>
      <c r="F10" s="85"/>
      <c r="G10" s="85"/>
      <c r="H10" s="85"/>
      <c r="I10" s="85"/>
      <c r="J10" s="85"/>
      <c r="K10" s="85"/>
    </row>
    <row r="11" spans="1:14" s="88" customFormat="1" ht="20.25">
      <c r="A11" s="88" t="s">
        <v>101</v>
      </c>
      <c r="C11" s="88">
        <f aca="true" t="shared" si="0" ref="C11:I11">C43</f>
        <v>76118</v>
      </c>
      <c r="D11" s="88">
        <f t="shared" si="0"/>
        <v>15738</v>
      </c>
      <c r="E11" s="88">
        <f t="shared" si="0"/>
        <v>-13509</v>
      </c>
      <c r="F11" s="88">
        <f t="shared" si="0"/>
        <v>3030</v>
      </c>
      <c r="G11" s="88">
        <v>0</v>
      </c>
      <c r="H11" s="88">
        <f t="shared" si="0"/>
        <v>51</v>
      </c>
      <c r="I11" s="88">
        <f t="shared" si="0"/>
        <v>28566</v>
      </c>
      <c r="J11" s="88">
        <v>-95731</v>
      </c>
      <c r="K11" s="88">
        <f>SUM(C11:J11)</f>
        <v>14263</v>
      </c>
      <c r="L11" s="88">
        <v>2122</v>
      </c>
      <c r="M11" s="88">
        <f>SUM(K11:L11)</f>
        <v>16385</v>
      </c>
      <c r="N11" s="89"/>
    </row>
    <row r="12" spans="10:13" s="91" customFormat="1" ht="21.75" customHeight="1">
      <c r="J12" s="92"/>
      <c r="M12" s="92"/>
    </row>
    <row r="13" spans="1:13" s="91" customFormat="1" ht="21.75" customHeight="1">
      <c r="A13" s="91" t="s">
        <v>154</v>
      </c>
      <c r="C13" s="91">
        <v>0</v>
      </c>
      <c r="D13" s="91">
        <v>0</v>
      </c>
      <c r="E13" s="91">
        <v>0</v>
      </c>
      <c r="F13" s="91">
        <v>0</v>
      </c>
      <c r="G13" s="91">
        <v>4</v>
      </c>
      <c r="H13" s="91">
        <v>0</v>
      </c>
      <c r="I13" s="91">
        <v>0</v>
      </c>
      <c r="J13" s="91">
        <v>0</v>
      </c>
      <c r="K13" s="88">
        <f>SUM(C13:J13)</f>
        <v>4</v>
      </c>
      <c r="L13" s="91">
        <v>0</v>
      </c>
      <c r="M13" s="88">
        <f>SUM(K13:L13)</f>
        <v>4</v>
      </c>
    </row>
    <row r="14" spans="1:13" s="91" customFormat="1" ht="21.75" customHeight="1">
      <c r="A14" s="91" t="s">
        <v>168</v>
      </c>
      <c r="C14" s="91">
        <v>0</v>
      </c>
      <c r="D14" s="91">
        <v>0</v>
      </c>
      <c r="E14" s="91">
        <v>0</v>
      </c>
      <c r="F14" s="91">
        <f>-F11</f>
        <v>-3030</v>
      </c>
      <c r="G14" s="91">
        <v>0</v>
      </c>
      <c r="H14" s="91">
        <v>0</v>
      </c>
      <c r="I14" s="91">
        <v>0</v>
      </c>
      <c r="J14" s="91">
        <f>-F14</f>
        <v>3030</v>
      </c>
      <c r="K14" s="90">
        <f>SUM(C14:J14)</f>
        <v>0</v>
      </c>
      <c r="L14" s="91">
        <v>0</v>
      </c>
      <c r="M14" s="88">
        <f>SUM(K14:L14)</f>
        <v>0</v>
      </c>
    </row>
    <row r="15" spans="1:13" s="91" customFormat="1" ht="21.75" customHeight="1">
      <c r="A15" s="91" t="s">
        <v>109</v>
      </c>
      <c r="C15" s="91">
        <f>-C11*75%</f>
        <v>-57089</v>
      </c>
      <c r="D15" s="91">
        <v>0</v>
      </c>
      <c r="E15" s="91">
        <v>0</v>
      </c>
      <c r="F15" s="91">
        <v>0</v>
      </c>
      <c r="G15" s="91">
        <v>0</v>
      </c>
      <c r="H15" s="91">
        <v>0</v>
      </c>
      <c r="I15" s="91">
        <v>0</v>
      </c>
      <c r="J15" s="91">
        <f>-C15</f>
        <v>57089</v>
      </c>
      <c r="K15" s="90">
        <f>SUM(C15:J15)</f>
        <v>0</v>
      </c>
      <c r="L15" s="91">
        <v>0</v>
      </c>
      <c r="M15" s="88">
        <f aca="true" t="shared" si="1" ref="M15:M22">SUM(K15:L15)</f>
        <v>0</v>
      </c>
    </row>
    <row r="16" spans="1:13" s="91" customFormat="1" ht="21.75" customHeight="1">
      <c r="A16" s="91" t="s">
        <v>110</v>
      </c>
      <c r="C16" s="91">
        <v>0</v>
      </c>
      <c r="D16" s="91">
        <f>-15667287/1000</f>
        <v>-15667</v>
      </c>
      <c r="E16" s="91">
        <v>0</v>
      </c>
      <c r="F16" s="91">
        <v>0</v>
      </c>
      <c r="G16" s="91">
        <v>0</v>
      </c>
      <c r="H16" s="91">
        <v>0</v>
      </c>
      <c r="I16" s="91">
        <v>0</v>
      </c>
      <c r="J16" s="91">
        <f>-D16</f>
        <v>15667</v>
      </c>
      <c r="K16" s="90">
        <f>SUM(C16:J16)</f>
        <v>0</v>
      </c>
      <c r="L16" s="91">
        <v>0</v>
      </c>
      <c r="M16" s="88">
        <f t="shared" si="1"/>
        <v>0</v>
      </c>
    </row>
    <row r="17" spans="1:13" s="91" customFormat="1" ht="21.75" customHeight="1">
      <c r="A17" s="91" t="s">
        <v>111</v>
      </c>
      <c r="K17" s="90"/>
      <c r="M17" s="88"/>
    </row>
    <row r="18" spans="1:13" s="91" customFormat="1" ht="21.75" customHeight="1">
      <c r="A18" s="91" t="s">
        <v>113</v>
      </c>
      <c r="C18" s="91">
        <f>33997520/0.38/1000*0.25</f>
        <v>22367</v>
      </c>
      <c r="D18" s="91">
        <f>-(I18+C18)</f>
        <v>6199</v>
      </c>
      <c r="E18" s="91">
        <v>0</v>
      </c>
      <c r="F18" s="91">
        <v>0</v>
      </c>
      <c r="G18" s="91">
        <v>0</v>
      </c>
      <c r="H18" s="91">
        <v>0</v>
      </c>
      <c r="I18" s="91">
        <f>-I11</f>
        <v>-28566</v>
      </c>
      <c r="J18" s="91">
        <v>0</v>
      </c>
      <c r="K18" s="90">
        <f>SUM(C18:J18)</f>
        <v>0</v>
      </c>
      <c r="L18" s="91">
        <v>0</v>
      </c>
      <c r="M18" s="88">
        <f t="shared" si="1"/>
        <v>0</v>
      </c>
    </row>
    <row r="19" spans="1:13" s="91" customFormat="1" ht="21.75" customHeight="1">
      <c r="A19" s="91" t="s">
        <v>111</v>
      </c>
      <c r="K19" s="90"/>
      <c r="M19" s="88"/>
    </row>
    <row r="20" spans="1:13" s="91" customFormat="1" ht="21.75" customHeight="1">
      <c r="A20" s="91" t="s">
        <v>112</v>
      </c>
      <c r="C20" s="91">
        <f>(1568000*0.25/1000)+(947765*0.25/1000)</f>
        <v>629</v>
      </c>
      <c r="D20" s="91">
        <f>513000*0.15/1000*0+115</f>
        <v>115</v>
      </c>
      <c r="E20" s="91">
        <v>0</v>
      </c>
      <c r="F20" s="91">
        <v>0</v>
      </c>
      <c r="G20" s="91">
        <v>0</v>
      </c>
      <c r="H20" s="91">
        <v>0</v>
      </c>
      <c r="I20" s="91">
        <v>0</v>
      </c>
      <c r="J20" s="91">
        <v>0</v>
      </c>
      <c r="K20" s="90">
        <f>SUM(C20:J20)</f>
        <v>744</v>
      </c>
      <c r="L20" s="91">
        <v>0</v>
      </c>
      <c r="M20" s="88">
        <f t="shared" si="1"/>
        <v>744</v>
      </c>
    </row>
    <row r="21" spans="1:13" s="91" customFormat="1" ht="21.75" customHeight="1">
      <c r="A21" s="91" t="s">
        <v>111</v>
      </c>
      <c r="K21" s="90"/>
      <c r="M21" s="88"/>
    </row>
    <row r="22" spans="1:13" s="91" customFormat="1" ht="21.75" customHeight="1">
      <c r="A22" s="91" t="s">
        <v>116</v>
      </c>
      <c r="C22" s="91">
        <f>188047339*0.25/1000</f>
        <v>47012</v>
      </c>
      <c r="D22" s="91">
        <v>0</v>
      </c>
      <c r="E22" s="91">
        <v>0</v>
      </c>
      <c r="F22" s="91">
        <v>0</v>
      </c>
      <c r="G22" s="91">
        <v>0</v>
      </c>
      <c r="H22" s="91">
        <v>0</v>
      </c>
      <c r="I22" s="91">
        <v>0</v>
      </c>
      <c r="J22" s="91">
        <v>0</v>
      </c>
      <c r="K22" s="90">
        <f>SUM(C22:J22)</f>
        <v>47012</v>
      </c>
      <c r="L22" s="91">
        <v>0</v>
      </c>
      <c r="M22" s="88">
        <f t="shared" si="1"/>
        <v>47012</v>
      </c>
    </row>
    <row r="23" spans="1:13" s="91" customFormat="1" ht="21.75" customHeight="1">
      <c r="A23" s="91" t="s">
        <v>118</v>
      </c>
      <c r="K23" s="90"/>
      <c r="M23" s="88"/>
    </row>
    <row r="24" spans="1:13" s="91" customFormat="1" ht="21.75" customHeight="1">
      <c r="A24" s="91" t="s">
        <v>119</v>
      </c>
      <c r="C24" s="91">
        <v>0</v>
      </c>
      <c r="D24" s="91">
        <v>-897</v>
      </c>
      <c r="E24" s="91">
        <v>0</v>
      </c>
      <c r="F24" s="91">
        <v>0</v>
      </c>
      <c r="G24" s="91">
        <v>0</v>
      </c>
      <c r="H24" s="91">
        <v>0</v>
      </c>
      <c r="I24" s="91">
        <v>0</v>
      </c>
      <c r="J24" s="91">
        <v>0</v>
      </c>
      <c r="K24" s="90">
        <f>SUM(C24:J24)</f>
        <v>-897</v>
      </c>
      <c r="L24" s="91">
        <v>0</v>
      </c>
      <c r="M24" s="88">
        <f>SUM(K24:L24)</f>
        <v>-897</v>
      </c>
    </row>
    <row r="25" spans="1:13" s="91" customFormat="1" ht="21.75" customHeight="1">
      <c r="A25" s="91" t="s">
        <v>123</v>
      </c>
      <c r="K25" s="90"/>
      <c r="M25" s="88"/>
    </row>
    <row r="26" spans="1:13" s="91" customFormat="1" ht="21.75" customHeight="1">
      <c r="A26" s="91" t="s">
        <v>124</v>
      </c>
      <c r="C26" s="91">
        <v>0</v>
      </c>
      <c r="D26" s="91">
        <v>0</v>
      </c>
      <c r="E26" s="91">
        <v>0</v>
      </c>
      <c r="F26" s="91">
        <v>0</v>
      </c>
      <c r="G26" s="91">
        <v>0</v>
      </c>
      <c r="H26" s="91">
        <v>0</v>
      </c>
      <c r="I26" s="91">
        <v>0</v>
      </c>
      <c r="J26" s="91">
        <f>-200000*458%*73%*49%/1000</f>
        <v>-328</v>
      </c>
      <c r="K26" s="90">
        <f>SUM(C26:J26)</f>
        <v>-328</v>
      </c>
      <c r="L26" s="91">
        <v>0</v>
      </c>
      <c r="M26" s="88">
        <f>SUM(K26:L26)</f>
        <v>-328</v>
      </c>
    </row>
    <row r="27" spans="1:13" s="90" customFormat="1" ht="20.25">
      <c r="A27" s="90" t="s">
        <v>165</v>
      </c>
      <c r="C27" s="93">
        <v>0</v>
      </c>
      <c r="D27" s="93">
        <v>0</v>
      </c>
      <c r="E27" s="93">
        <v>0</v>
      </c>
      <c r="F27" s="93">
        <v>0</v>
      </c>
      <c r="G27" s="93">
        <v>0</v>
      </c>
      <c r="H27" s="93">
        <v>0</v>
      </c>
      <c r="I27" s="93">
        <v>0</v>
      </c>
      <c r="J27" s="90">
        <f>'CPL(2)'!H33</f>
        <v>-2737</v>
      </c>
      <c r="K27" s="90">
        <f>SUM(C27:J27)</f>
        <v>-2737</v>
      </c>
      <c r="L27" s="90">
        <f>'CPL(2)'!H34</f>
        <v>-559</v>
      </c>
      <c r="M27" s="88">
        <f>SUM(K27:L27)</f>
        <v>-3296</v>
      </c>
    </row>
    <row r="28" spans="3:13" s="90" customFormat="1" ht="20.25">
      <c r="C28" s="93"/>
      <c r="D28" s="93"/>
      <c r="E28" s="93"/>
      <c r="F28" s="93"/>
      <c r="G28" s="93"/>
      <c r="H28" s="93"/>
      <c r="I28" s="93"/>
      <c r="M28" s="88"/>
    </row>
    <row r="29" spans="1:13" s="88" customFormat="1" ht="21" thickBot="1">
      <c r="A29" s="88" t="s">
        <v>150</v>
      </c>
      <c r="C29" s="94">
        <f aca="true" t="shared" si="2" ref="C29:M29">SUM(C11:C27)</f>
        <v>89037</v>
      </c>
      <c r="D29" s="94">
        <f t="shared" si="2"/>
        <v>5488</v>
      </c>
      <c r="E29" s="94">
        <f t="shared" si="2"/>
        <v>-13509</v>
      </c>
      <c r="F29" s="94">
        <f t="shared" si="2"/>
        <v>0</v>
      </c>
      <c r="G29" s="94">
        <f t="shared" si="2"/>
        <v>4</v>
      </c>
      <c r="H29" s="94">
        <f t="shared" si="2"/>
        <v>51</v>
      </c>
      <c r="I29" s="94">
        <f t="shared" si="2"/>
        <v>0</v>
      </c>
      <c r="J29" s="94">
        <f t="shared" si="2"/>
        <v>-23010</v>
      </c>
      <c r="K29" s="94">
        <f t="shared" si="2"/>
        <v>58061</v>
      </c>
      <c r="L29" s="94">
        <f t="shared" si="2"/>
        <v>1563</v>
      </c>
      <c r="M29" s="94">
        <f t="shared" si="2"/>
        <v>59624</v>
      </c>
    </row>
    <row r="30" spans="9:10" ht="21" thickTop="1">
      <c r="I30" s="83"/>
      <c r="J30" s="82"/>
    </row>
    <row r="31" spans="9:10" ht="20.25">
      <c r="I31" s="83"/>
      <c r="J31" s="82"/>
    </row>
    <row r="32" spans="9:10" ht="20.25">
      <c r="I32" s="83"/>
      <c r="J32" s="82"/>
    </row>
    <row r="33" spans="9:10" ht="20.25">
      <c r="I33" s="83"/>
      <c r="J33" s="82"/>
    </row>
    <row r="34" spans="9:10" ht="20.25">
      <c r="I34" s="83"/>
      <c r="J34" s="82"/>
    </row>
    <row r="35" spans="1:13" s="82" customFormat="1" ht="20.25">
      <c r="A35" s="82" t="s">
        <v>102</v>
      </c>
      <c r="C35" s="82">
        <v>76118</v>
      </c>
      <c r="D35" s="82">
        <v>15738</v>
      </c>
      <c r="E35" s="82">
        <v>-13509</v>
      </c>
      <c r="F35" s="82">
        <v>3030</v>
      </c>
      <c r="G35" s="82">
        <v>0</v>
      </c>
      <c r="H35" s="82">
        <v>51</v>
      </c>
      <c r="I35" s="82">
        <v>28566</v>
      </c>
      <c r="J35" s="82">
        <v>-97681</v>
      </c>
      <c r="K35" s="82">
        <v>12313</v>
      </c>
      <c r="L35" s="82">
        <v>1810</v>
      </c>
      <c r="M35" s="82">
        <v>14123</v>
      </c>
    </row>
    <row r="36" s="82" customFormat="1" ht="20.25"/>
    <row r="37" spans="1:13" s="82" customFormat="1" ht="20.25">
      <c r="A37" s="83" t="s">
        <v>107</v>
      </c>
      <c r="C37" s="83"/>
      <c r="D37" s="83"/>
      <c r="E37" s="83"/>
      <c r="F37" s="83"/>
      <c r="G37" s="83"/>
      <c r="H37" s="83"/>
      <c r="I37" s="83"/>
      <c r="J37" s="83"/>
      <c r="K37" s="83"/>
      <c r="L37" s="83"/>
      <c r="M37" s="83"/>
    </row>
    <row r="38" spans="1:13" s="82" customFormat="1" ht="20.25">
      <c r="A38" s="83" t="s">
        <v>108</v>
      </c>
      <c r="C38" s="83">
        <v>0</v>
      </c>
      <c r="D38" s="83">
        <v>0</v>
      </c>
      <c r="E38" s="83">
        <v>0</v>
      </c>
      <c r="F38" s="83">
        <v>0</v>
      </c>
      <c r="G38" s="83">
        <v>0</v>
      </c>
      <c r="H38" s="83">
        <v>0</v>
      </c>
      <c r="I38" s="83">
        <v>0</v>
      </c>
      <c r="J38" s="83">
        <v>0</v>
      </c>
      <c r="K38" s="90">
        <f>SUM(C38:J38)</f>
        <v>0</v>
      </c>
      <c r="L38" s="83">
        <v>110</v>
      </c>
      <c r="M38" s="82">
        <f>SUM(K38:L38)</f>
        <v>110</v>
      </c>
    </row>
    <row r="39" spans="1:12" s="82" customFormat="1" ht="20.25">
      <c r="A39" s="83" t="s">
        <v>152</v>
      </c>
      <c r="C39" s="83"/>
      <c r="D39" s="83"/>
      <c r="E39" s="83"/>
      <c r="F39" s="83"/>
      <c r="G39" s="83"/>
      <c r="H39" s="83"/>
      <c r="I39" s="83"/>
      <c r="J39" s="83"/>
      <c r="K39" s="90"/>
      <c r="L39" s="83"/>
    </row>
    <row r="40" spans="1:13" s="82" customFormat="1" ht="20.25">
      <c r="A40" s="83" t="s">
        <v>153</v>
      </c>
      <c r="C40" s="83">
        <v>0</v>
      </c>
      <c r="D40" s="83">
        <v>0</v>
      </c>
      <c r="E40" s="83">
        <v>0</v>
      </c>
      <c r="F40" s="83">
        <v>0</v>
      </c>
      <c r="G40" s="83">
        <v>0</v>
      </c>
      <c r="H40" s="83">
        <v>0</v>
      </c>
      <c r="I40" s="83">
        <v>0</v>
      </c>
      <c r="J40" s="83">
        <v>9</v>
      </c>
      <c r="K40" s="90">
        <f>SUM(C40:J40)</f>
        <v>9</v>
      </c>
      <c r="L40" s="83">
        <v>26</v>
      </c>
      <c r="M40" s="82">
        <f>SUM(K40:L40)</f>
        <v>35</v>
      </c>
    </row>
    <row r="41" spans="1:13" s="90" customFormat="1" ht="20.25">
      <c r="A41" s="90" t="s">
        <v>104</v>
      </c>
      <c r="C41" s="93">
        <v>0</v>
      </c>
      <c r="D41" s="93">
        <v>0</v>
      </c>
      <c r="E41" s="93">
        <v>0</v>
      </c>
      <c r="F41" s="93">
        <v>0</v>
      </c>
      <c r="G41" s="93">
        <v>0</v>
      </c>
      <c r="H41" s="93">
        <v>0</v>
      </c>
      <c r="I41" s="93">
        <v>0</v>
      </c>
      <c r="J41" s="90">
        <f>'CPL(2)'!I33</f>
        <v>1941</v>
      </c>
      <c r="K41" s="90">
        <f>SUM(C41:J41)</f>
        <v>1941</v>
      </c>
      <c r="L41" s="90">
        <f>'CPL(2)'!I34</f>
        <v>176</v>
      </c>
      <c r="M41" s="82">
        <f>SUM(K41:L41)</f>
        <v>2117</v>
      </c>
    </row>
    <row r="42" spans="3:13" s="90" customFormat="1" ht="20.25">
      <c r="C42" s="93"/>
      <c r="D42" s="93"/>
      <c r="E42" s="93"/>
      <c r="F42" s="93"/>
      <c r="G42" s="93"/>
      <c r="H42" s="93"/>
      <c r="I42" s="93"/>
      <c r="M42" s="82"/>
    </row>
    <row r="43" spans="1:13" s="88" customFormat="1" ht="21" thickBot="1">
      <c r="A43" s="88" t="s">
        <v>151</v>
      </c>
      <c r="C43" s="94">
        <f aca="true" t="shared" si="3" ref="C43:I43">SUM(C33:C41)</f>
        <v>76118</v>
      </c>
      <c r="D43" s="94">
        <f t="shared" si="3"/>
        <v>15738</v>
      </c>
      <c r="E43" s="94">
        <f t="shared" si="3"/>
        <v>-13509</v>
      </c>
      <c r="F43" s="94">
        <f t="shared" si="3"/>
        <v>3030</v>
      </c>
      <c r="G43" s="94">
        <f t="shared" si="3"/>
        <v>0</v>
      </c>
      <c r="H43" s="94">
        <f t="shared" si="3"/>
        <v>51</v>
      </c>
      <c r="I43" s="94">
        <f t="shared" si="3"/>
        <v>28566</v>
      </c>
      <c r="J43" s="94">
        <f>SUM(J33:J42)</f>
        <v>-95731</v>
      </c>
      <c r="K43" s="94">
        <f>SUM(K33:K41)</f>
        <v>14263</v>
      </c>
      <c r="L43" s="94">
        <f>SUM(L33:L41)</f>
        <v>2122</v>
      </c>
      <c r="M43" s="95">
        <f>SUM(K43:L43)</f>
        <v>16385</v>
      </c>
    </row>
    <row r="44" spans="9:10" ht="21" thickTop="1">
      <c r="I44" s="83"/>
      <c r="J44" s="82"/>
    </row>
    <row r="45" spans="1:11" ht="20.25">
      <c r="A45" s="96"/>
      <c r="B45" s="96"/>
      <c r="I45" s="83"/>
      <c r="K45" s="82"/>
    </row>
  </sheetData>
  <mergeCells count="1">
    <mergeCell ref="C5:J5"/>
  </mergeCells>
  <printOptions/>
  <pageMargins left="0.5" right="0.5" top="0.4" bottom="1" header="0.5" footer="0.42"/>
  <pageSetup fitToHeight="1" fitToWidth="1" horizontalDpi="600" verticalDpi="600" orientation="landscape" paperSize="9" scale="49" r:id="rId1"/>
  <headerFooter alignWithMargins="0">
    <oddFooter>&amp;L&amp;16The condensed consolidated statement of changes in equity should be read in conjunction with the audited financial statements for the year ended 31 March 2007 and the accompanying explanatory notes attached to the interim financial statements.</oddFooter>
  </headerFooter>
</worksheet>
</file>

<file path=xl/worksheets/sheet5.xml><?xml version="1.0" encoding="utf-8"?>
<worksheet xmlns="http://schemas.openxmlformats.org/spreadsheetml/2006/main" xmlns:r="http://schemas.openxmlformats.org/officeDocument/2006/relationships">
  <sheetPr>
    <tabColor indexed="14"/>
    <pageSetUpPr fitToPage="1"/>
  </sheetPr>
  <dimension ref="B1:F71"/>
  <sheetViews>
    <sheetView zoomScale="80" zoomScaleNormal="80" workbookViewId="0" topLeftCell="A1">
      <pane xSplit="2" ySplit="8" topLeftCell="C54" activePane="bottomRight" state="frozen"/>
      <selection pane="topLeft" activeCell="E52" sqref="E52"/>
      <selection pane="topRight" activeCell="E52" sqref="E52"/>
      <selection pane="bottomLeft" activeCell="E52" sqref="E52"/>
      <selection pane="bottomRight" activeCell="B63" sqref="B63"/>
    </sheetView>
  </sheetViews>
  <sheetFormatPr defaultColWidth="9.140625" defaultRowHeight="12.75"/>
  <cols>
    <col min="1" max="1" width="4.140625" style="1" customWidth="1"/>
    <col min="2" max="2" width="60.8515625" style="1" customWidth="1"/>
    <col min="3" max="3" width="6.28125" style="1" customWidth="1"/>
    <col min="4" max="4" width="17.00390625" style="67" bestFit="1" customWidth="1"/>
    <col min="5" max="5" width="2.57421875" style="25" customWidth="1"/>
    <col min="6" max="6" width="18.00390625" style="67" bestFit="1" customWidth="1"/>
    <col min="7" max="16384" width="9.140625" style="1" customWidth="1"/>
  </cols>
  <sheetData>
    <row r="1" ht="12.75">
      <c r="B1" s="7" t="s">
        <v>53</v>
      </c>
    </row>
    <row r="2" ht="12.75">
      <c r="B2" s="24"/>
    </row>
    <row r="3" ht="12.75">
      <c r="B3" s="24" t="s">
        <v>31</v>
      </c>
    </row>
    <row r="4" ht="12.75">
      <c r="B4" s="35" t="str">
        <f>CCIE!A4</f>
        <v>FOR THE FOURTH QUARTER ENDED 31 MARCH 2008</v>
      </c>
    </row>
    <row r="6" spans="4:6" ht="12.75">
      <c r="D6" s="224" t="s">
        <v>147</v>
      </c>
      <c r="E6" s="225"/>
      <c r="F6" s="225"/>
    </row>
    <row r="7" spans="4:6" ht="12.75">
      <c r="D7" s="68" t="str">
        <f>CBS!D7</f>
        <v>31.03.2008</v>
      </c>
      <c r="F7" s="68" t="s">
        <v>161</v>
      </c>
    </row>
    <row r="8" spans="4:6" ht="12.75">
      <c r="D8" s="68" t="s">
        <v>8</v>
      </c>
      <c r="E8" s="27"/>
      <c r="F8" s="68" t="s">
        <v>8</v>
      </c>
    </row>
    <row r="9" spans="4:6" ht="12.75">
      <c r="D9" s="68"/>
      <c r="E9" s="27"/>
      <c r="F9" s="68"/>
    </row>
    <row r="10" ht="12.75">
      <c r="B10" s="24" t="s">
        <v>49</v>
      </c>
    </row>
    <row r="12" spans="2:6" ht="12.75">
      <c r="B12" s="24" t="s">
        <v>157</v>
      </c>
      <c r="C12" s="24"/>
      <c r="D12" s="69">
        <f>'CPL(2)'!H25</f>
        <v>-3202</v>
      </c>
      <c r="E12" s="65"/>
      <c r="F12" s="69">
        <f>'CPL(2)'!I25</f>
        <v>1417</v>
      </c>
    </row>
    <row r="13" ht="12.75">
      <c r="E13" s="64"/>
    </row>
    <row r="14" spans="2:5" ht="12.75">
      <c r="B14" s="24" t="s">
        <v>50</v>
      </c>
      <c r="E14" s="64"/>
    </row>
    <row r="15" spans="2:6" ht="12.75">
      <c r="B15" s="1" t="s">
        <v>32</v>
      </c>
      <c r="D15" s="67">
        <v>7386</v>
      </c>
      <c r="E15" s="64"/>
      <c r="F15" s="67">
        <v>1638</v>
      </c>
    </row>
    <row r="16" spans="2:6" ht="12.75">
      <c r="B16" s="1" t="s">
        <v>33</v>
      </c>
      <c r="D16" s="67">
        <v>568</v>
      </c>
      <c r="E16" s="64"/>
      <c r="F16" s="67">
        <v>1064</v>
      </c>
    </row>
    <row r="17" spans="4:6" ht="12.75">
      <c r="D17" s="72"/>
      <c r="E17" s="64"/>
      <c r="F17" s="72"/>
    </row>
    <row r="18" spans="2:6" s="24" customFormat="1" ht="12.75">
      <c r="B18" s="155" t="s">
        <v>164</v>
      </c>
      <c r="D18" s="69">
        <f>SUM(D12:D17)</f>
        <v>4752</v>
      </c>
      <c r="E18" s="65"/>
      <c r="F18" s="69">
        <f>SUM(F12:F17)</f>
        <v>4119</v>
      </c>
    </row>
    <row r="19" ht="12.75">
      <c r="E19" s="64"/>
    </row>
    <row r="20" spans="2:6" ht="12.75">
      <c r="B20" s="24" t="s">
        <v>34</v>
      </c>
      <c r="D20" s="67">
        <v>-12706</v>
      </c>
      <c r="E20" s="64"/>
      <c r="F20" s="67">
        <v>-5582</v>
      </c>
    </row>
    <row r="21" spans="4:6" ht="12.75">
      <c r="D21" s="72"/>
      <c r="E21" s="64"/>
      <c r="F21" s="72"/>
    </row>
    <row r="22" spans="2:6" ht="12.75">
      <c r="B22" s="24" t="s">
        <v>158</v>
      </c>
      <c r="C22" s="24"/>
      <c r="D22" s="65">
        <f>SUM(D18:D21)</f>
        <v>-7954</v>
      </c>
      <c r="E22" s="65"/>
      <c r="F22" s="65">
        <f>SUM(F18:F21)</f>
        <v>-1463</v>
      </c>
    </row>
    <row r="23" ht="12.75">
      <c r="E23" s="64"/>
    </row>
    <row r="24" spans="2:6" ht="12.75">
      <c r="B24" s="1" t="s">
        <v>35</v>
      </c>
      <c r="D24" s="67">
        <v>-89</v>
      </c>
      <c r="E24" s="64"/>
      <c r="F24" s="67">
        <v>-199</v>
      </c>
    </row>
    <row r="25" spans="2:6" ht="12.75">
      <c r="B25" s="1" t="s">
        <v>120</v>
      </c>
      <c r="D25" s="67">
        <v>51</v>
      </c>
      <c r="E25" s="64"/>
      <c r="F25" s="109">
        <v>0</v>
      </c>
    </row>
    <row r="26" spans="2:6" ht="12.75">
      <c r="B26" s="1" t="s">
        <v>37</v>
      </c>
      <c r="D26" s="67">
        <v>615</v>
      </c>
      <c r="E26" s="64"/>
      <c r="F26" s="67">
        <v>288</v>
      </c>
    </row>
    <row r="27" spans="2:6" ht="12.75">
      <c r="B27" s="1" t="s">
        <v>36</v>
      </c>
      <c r="D27" s="67">
        <v>-1865</v>
      </c>
      <c r="E27" s="64"/>
      <c r="F27" s="67">
        <v>-1217</v>
      </c>
    </row>
    <row r="28" ht="12.75">
      <c r="E28" s="64"/>
    </row>
    <row r="29" spans="2:6" ht="12.75">
      <c r="B29" s="24" t="s">
        <v>159</v>
      </c>
      <c r="D29" s="73">
        <f>SUM(D22:D28)</f>
        <v>-9242</v>
      </c>
      <c r="E29" s="65"/>
      <c r="F29" s="73">
        <f>SUM(F22:F28)</f>
        <v>-2591</v>
      </c>
    </row>
    <row r="30" ht="12.75">
      <c r="E30" s="64"/>
    </row>
    <row r="31" ht="12.75">
      <c r="E31" s="64"/>
    </row>
    <row r="32" spans="2:5" ht="12.75">
      <c r="B32" s="24" t="s">
        <v>80</v>
      </c>
      <c r="E32" s="64"/>
    </row>
    <row r="33" ht="12.75">
      <c r="E33" s="64"/>
    </row>
    <row r="34" spans="2:6" ht="12.75">
      <c r="B34" s="1" t="s">
        <v>129</v>
      </c>
      <c r="D34" s="67">
        <v>-2274</v>
      </c>
      <c r="E34" s="64"/>
      <c r="F34" s="67">
        <v>-1006</v>
      </c>
    </row>
    <row r="35" spans="2:6" ht="12.75">
      <c r="B35" s="1" t="s">
        <v>148</v>
      </c>
      <c r="D35" s="67">
        <v>-5</v>
      </c>
      <c r="E35" s="64"/>
      <c r="F35" s="67">
        <v>-110</v>
      </c>
    </row>
    <row r="36" spans="2:6" ht="12.75">
      <c r="B36" s="1" t="s">
        <v>121</v>
      </c>
      <c r="D36" s="67">
        <v>2</v>
      </c>
      <c r="E36" s="64"/>
      <c r="F36" s="109">
        <v>0</v>
      </c>
    </row>
    <row r="37" spans="2:6" ht="12.75">
      <c r="B37" s="1" t="s">
        <v>114</v>
      </c>
      <c r="D37" s="109">
        <v>0</v>
      </c>
      <c r="E37" s="64"/>
      <c r="F37" s="67">
        <v>69</v>
      </c>
    </row>
    <row r="38" spans="2:6" s="29" customFormat="1" ht="12.75">
      <c r="B38" s="32" t="s">
        <v>105</v>
      </c>
      <c r="D38" s="98">
        <f>SUM(D34:D37)</f>
        <v>-2277</v>
      </c>
      <c r="E38" s="66"/>
      <c r="F38" s="98">
        <f>SUM(F34:F37)</f>
        <v>-1047</v>
      </c>
    </row>
    <row r="39" ht="12.75">
      <c r="E39" s="64"/>
    </row>
    <row r="40" spans="2:5" ht="12.75">
      <c r="B40" s="24" t="s">
        <v>81</v>
      </c>
      <c r="E40" s="64"/>
    </row>
    <row r="41" spans="2:5" ht="12.75">
      <c r="B41" s="33"/>
      <c r="E41" s="64"/>
    </row>
    <row r="42" spans="2:6" ht="12.75">
      <c r="B42" s="1" t="s">
        <v>57</v>
      </c>
      <c r="D42" s="67">
        <v>11815</v>
      </c>
      <c r="E42" s="64"/>
      <c r="F42" s="67">
        <v>28339</v>
      </c>
    </row>
    <row r="43" spans="2:6" ht="12.75">
      <c r="B43" s="1" t="s">
        <v>51</v>
      </c>
      <c r="D43" s="67">
        <v>-25459</v>
      </c>
      <c r="E43" s="64"/>
      <c r="F43" s="67">
        <v>-23914</v>
      </c>
    </row>
    <row r="44" spans="2:6" ht="12.75">
      <c r="B44" s="1" t="s">
        <v>95</v>
      </c>
      <c r="D44" s="67">
        <v>0</v>
      </c>
      <c r="E44" s="64"/>
      <c r="F44" s="67">
        <v>-159</v>
      </c>
    </row>
    <row r="45" spans="2:6" ht="12.75">
      <c r="B45" s="1" t="s">
        <v>149</v>
      </c>
      <c r="D45" s="67">
        <v>744</v>
      </c>
      <c r="E45" s="64"/>
      <c r="F45" s="67">
        <v>0</v>
      </c>
    </row>
    <row r="46" spans="2:6" ht="12.75">
      <c r="B46" s="1" t="s">
        <v>117</v>
      </c>
      <c r="D46" s="67">
        <v>47012</v>
      </c>
      <c r="E46" s="64"/>
      <c r="F46" s="109">
        <v>0</v>
      </c>
    </row>
    <row r="47" spans="2:6" ht="12.75">
      <c r="B47" s="1" t="s">
        <v>156</v>
      </c>
      <c r="D47" s="67">
        <v>0</v>
      </c>
      <c r="E47" s="64"/>
      <c r="F47" s="109">
        <v>35</v>
      </c>
    </row>
    <row r="48" spans="2:6" ht="12.75">
      <c r="B48" s="1" t="s">
        <v>122</v>
      </c>
      <c r="D48" s="67">
        <v>-328</v>
      </c>
      <c r="E48" s="64"/>
      <c r="F48" s="109">
        <v>0</v>
      </c>
    </row>
    <row r="49" spans="2:6" ht="12.75">
      <c r="B49" s="1" t="s">
        <v>52</v>
      </c>
      <c r="D49" s="67">
        <v>-438</v>
      </c>
      <c r="E49" s="64"/>
      <c r="F49" s="67">
        <v>-1227</v>
      </c>
    </row>
    <row r="50" spans="2:6" s="24" customFormat="1" ht="12.75">
      <c r="B50" s="24" t="s">
        <v>160</v>
      </c>
      <c r="D50" s="73">
        <f>SUM(D42:D49)</f>
        <v>33346</v>
      </c>
      <c r="E50" s="65"/>
      <c r="F50" s="73">
        <f>SUM(F42:F49)</f>
        <v>3074</v>
      </c>
    </row>
    <row r="51" spans="2:5" ht="12.75">
      <c r="B51" s="33"/>
      <c r="E51" s="64"/>
    </row>
    <row r="52" spans="2:6" s="24" customFormat="1" ht="12.75">
      <c r="B52" s="24" t="s">
        <v>125</v>
      </c>
      <c r="D52" s="69">
        <f>D50+D38+D29</f>
        <v>21827</v>
      </c>
      <c r="E52" s="65"/>
      <c r="F52" s="69">
        <f>F50+F38+F29</f>
        <v>-564</v>
      </c>
    </row>
    <row r="53" spans="4:6" s="24" customFormat="1" ht="12.75">
      <c r="D53" s="69"/>
      <c r="E53" s="65"/>
      <c r="F53" s="69"/>
    </row>
    <row r="54" spans="2:6" s="24" customFormat="1" ht="12.75">
      <c r="B54" s="24" t="s">
        <v>100</v>
      </c>
      <c r="D54" s="69">
        <v>13430</v>
      </c>
      <c r="E54" s="65"/>
      <c r="F54" s="69">
        <v>13994</v>
      </c>
    </row>
    <row r="55" spans="4:6" s="24" customFormat="1" ht="12.75">
      <c r="D55" s="69"/>
      <c r="E55" s="65"/>
      <c r="F55" s="69"/>
    </row>
    <row r="56" spans="2:6" s="24" customFormat="1" ht="13.5" thickBot="1">
      <c r="B56" s="24" t="s">
        <v>103</v>
      </c>
      <c r="D56" s="74">
        <f>D52+D54</f>
        <v>35257</v>
      </c>
      <c r="E56" s="65"/>
      <c r="F56" s="74">
        <f>F52+F54</f>
        <v>13430</v>
      </c>
    </row>
    <row r="57" ht="13.5" thickTop="1"/>
    <row r="59" ht="12.75">
      <c r="B59" s="142" t="s">
        <v>115</v>
      </c>
    </row>
    <row r="60" ht="12.75">
      <c r="B60" s="34"/>
    </row>
    <row r="61" spans="4:6" ht="12.75">
      <c r="D61" s="68" t="str">
        <f>"As at "&amp;D7</f>
        <v>As at 31.03.2008</v>
      </c>
      <c r="F61" s="68" t="str">
        <f>"As at "&amp;F7</f>
        <v>As at 31.3.2007</v>
      </c>
    </row>
    <row r="62" spans="4:6" ht="12.75">
      <c r="D62" s="68" t="s">
        <v>8</v>
      </c>
      <c r="E62" s="27"/>
      <c r="F62" s="68" t="s">
        <v>8</v>
      </c>
    </row>
    <row r="63" spans="2:6" ht="12.75">
      <c r="B63" s="1" t="s">
        <v>169</v>
      </c>
      <c r="D63" s="67">
        <v>8843</v>
      </c>
      <c r="E63" s="64"/>
      <c r="F63" s="67">
        <v>12223</v>
      </c>
    </row>
    <row r="64" spans="2:6" ht="12.75">
      <c r="B64" s="1" t="s">
        <v>170</v>
      </c>
      <c r="D64" s="67">
        <v>23296</v>
      </c>
      <c r="E64" s="64"/>
      <c r="F64" s="67">
        <v>0</v>
      </c>
    </row>
    <row r="65" spans="2:6" ht="12.75">
      <c r="B65" s="1" t="s">
        <v>88</v>
      </c>
      <c r="D65" s="67">
        <v>3118</v>
      </c>
      <c r="E65" s="64"/>
      <c r="F65" s="67">
        <v>2045</v>
      </c>
    </row>
    <row r="66" spans="4:6" ht="12.75">
      <c r="D66" s="72"/>
      <c r="E66" s="64"/>
      <c r="F66" s="72"/>
    </row>
    <row r="67" spans="2:6" s="24" customFormat="1" ht="12.75">
      <c r="B67" s="24" t="s">
        <v>55</v>
      </c>
      <c r="D67" s="69">
        <f>SUM(D63:D66)</f>
        <v>35257</v>
      </c>
      <c r="E67" s="65"/>
      <c r="F67" s="69">
        <f>SUM(F63:F66)</f>
        <v>14268</v>
      </c>
    </row>
    <row r="68" spans="2:6" ht="12.75">
      <c r="B68" s="1" t="s">
        <v>93</v>
      </c>
      <c r="D68" s="67">
        <v>0</v>
      </c>
      <c r="E68" s="64"/>
      <c r="F68" s="67">
        <v>-838</v>
      </c>
    </row>
    <row r="69" spans="2:6" s="24" customFormat="1" ht="13.5" thickBot="1">
      <c r="B69" s="24" t="s">
        <v>56</v>
      </c>
      <c r="D69" s="74">
        <f>SUM(D67:D68)</f>
        <v>35257</v>
      </c>
      <c r="E69" s="65"/>
      <c r="F69" s="74">
        <f>SUM(F67:F68)</f>
        <v>13430</v>
      </c>
    </row>
    <row r="70" ht="13.5" thickTop="1">
      <c r="E70" s="1"/>
    </row>
    <row r="71" ht="12.75">
      <c r="D71" s="146">
        <f>+D56-D69</f>
        <v>0</v>
      </c>
    </row>
  </sheetData>
  <mergeCells count="1">
    <mergeCell ref="D6:F6"/>
  </mergeCells>
  <printOptions/>
  <pageMargins left="0.75" right="0.75" top="0.75" bottom="1" header="0.5" footer="0.5"/>
  <pageSetup fitToHeight="1" fitToWidth="1" horizontalDpi="600" verticalDpi="600" orientation="portrait" paperSize="9" scale="80" r:id="rId1"/>
  <headerFooter alignWithMargins="0">
    <oddFooter>&amp;LThe condensed consolidated cash flow statement should be read in conjunction with the audited financial statements for the year ended 31 March 2007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leesm</cp:lastModifiedBy>
  <cp:lastPrinted>2008-05-28T02:31:06Z</cp:lastPrinted>
  <dcterms:created xsi:type="dcterms:W3CDTF">2003-02-27T03:53:09Z</dcterms:created>
  <dcterms:modified xsi:type="dcterms:W3CDTF">2008-05-29T11:01:02Z</dcterms:modified>
  <cp:category/>
  <cp:version/>
  <cp:contentType/>
  <cp:contentStatus/>
</cp:coreProperties>
</file>